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80" yWindow="495" windowWidth="18855" windowHeight="11445" firstSheet="4" activeTab="9"/>
  </bookViews>
  <sheets>
    <sheet name="Приложение 1" sheetId="1" r:id="rId1"/>
    <sheet name="Приложение к подпрограмме I" sheetId="2" r:id="rId2"/>
    <sheet name="Приложение 2" sheetId="3" r:id="rId3"/>
    <sheet name="Приложение к подпрограмме II" sheetId="4" r:id="rId4"/>
    <sheet name="Приложение 3" sheetId="10" r:id="rId5"/>
    <sheet name="Приложение к подпрограмме III" sheetId="6" r:id="rId6"/>
    <sheet name="Приложение 4" sheetId="7" state="hidden" r:id="rId7"/>
    <sheet name="Приложение к подпрограмме IV" sheetId="8" state="hidden" r:id="rId8"/>
    <sheet name="Приложение 4 " sheetId="11" r:id="rId9"/>
    <sheet name="Приложение к подпрограмме V" sheetId="13" r:id="rId10"/>
    <sheet name="Лист1" sheetId="9" r:id="rId11"/>
  </sheets>
  <externalReferences>
    <externalReference r:id="rId12"/>
    <externalReference r:id="rId13"/>
    <externalReference r:id="rId14"/>
  </externalReferences>
  <definedNames>
    <definedName name="_xlnm.Print_Area" localSheetId="4">'Приложение 3'!$A$1:$J$21</definedName>
    <definedName name="_xlnm.Print_Area" localSheetId="8">'Приложение 4 '!$A$1:$H$11</definedName>
    <definedName name="_xlnm.Print_Area" localSheetId="1">'Приложение к подпрограмме I'!$A$1:$M$38</definedName>
    <definedName name="_xlnm.Print_Area" localSheetId="3">'Приложение к подпрограмме II'!$A$1:$M$87</definedName>
    <definedName name="_xlnm.Print_Area" localSheetId="9">'Приложение к подпрограмме V'!$A$1:$M$16</definedName>
  </definedNames>
  <calcPr calcId="124519"/>
</workbook>
</file>

<file path=xl/calcChain.xml><?xml version="1.0" encoding="utf-8"?>
<calcChain xmlns="http://schemas.openxmlformats.org/spreadsheetml/2006/main">
  <c r="F18" i="4"/>
  <c r="F19" i="3"/>
  <c r="F14"/>
  <c r="F18"/>
  <c r="F12"/>
  <c r="I18" i="2"/>
  <c r="J30" i="4"/>
  <c r="K28" i="2"/>
  <c r="J28"/>
  <c r="I28"/>
  <c r="F50" i="4"/>
  <c r="H48"/>
  <c r="I48"/>
  <c r="J48"/>
  <c r="K48"/>
  <c r="J68"/>
  <c r="J67"/>
  <c r="J63"/>
  <c r="I63"/>
  <c r="J70" l="1"/>
  <c r="I17" i="2"/>
  <c r="E20" i="1" s="1"/>
  <c r="J12" i="13"/>
  <c r="K12"/>
  <c r="B15" i="10"/>
  <c r="B17"/>
  <c r="B18"/>
  <c r="E19" i="3"/>
  <c r="I23" i="4"/>
  <c r="I9" s="1"/>
  <c r="I70"/>
  <c r="I18" i="6"/>
  <c r="J9" i="4"/>
  <c r="K9"/>
  <c r="K75"/>
  <c r="K10"/>
  <c r="K76"/>
  <c r="K30"/>
  <c r="F20" i="1"/>
  <c r="G20"/>
  <c r="F27" i="2"/>
  <c r="F26"/>
  <c r="E20"/>
  <c r="G20"/>
  <c r="H20"/>
  <c r="J20"/>
  <c r="F15" i="1" s="1"/>
  <c r="K20" i="2"/>
  <c r="G15" i="1" s="1"/>
  <c r="I20" i="2"/>
  <c r="E15" i="1" s="1"/>
  <c r="G8" i="2"/>
  <c r="H8"/>
  <c r="J8"/>
  <c r="K8"/>
  <c r="I8"/>
  <c r="J9"/>
  <c r="K9"/>
  <c r="G9"/>
  <c r="H9"/>
  <c r="I47" i="4"/>
  <c r="I46"/>
  <c r="G75"/>
  <c r="H75"/>
  <c r="I75"/>
  <c r="J75"/>
  <c r="G76"/>
  <c r="H76"/>
  <c r="I76"/>
  <c r="J76"/>
  <c r="G77"/>
  <c r="H77"/>
  <c r="I77"/>
  <c r="J77"/>
  <c r="K77"/>
  <c r="F85"/>
  <c r="F84"/>
  <c r="F83"/>
  <c r="K82"/>
  <c r="J82"/>
  <c r="I82"/>
  <c r="H82"/>
  <c r="I30" i="2"/>
  <c r="I15" i="4"/>
  <c r="F49" l="1"/>
  <c r="G48"/>
  <c r="F48" s="1"/>
  <c r="G12" i="3"/>
  <c r="G74" i="4"/>
  <c r="H74"/>
  <c r="I74"/>
  <c r="J74"/>
  <c r="E18" i="3"/>
  <c r="K74" i="4"/>
  <c r="F82"/>
  <c r="I21" i="2"/>
  <c r="E17" i="1" s="1"/>
  <c r="I17" i="6"/>
  <c r="I17" i="4"/>
  <c r="I56"/>
  <c r="F22" i="1"/>
  <c r="G22"/>
  <c r="G19" s="1"/>
  <c r="E22"/>
  <c r="C19"/>
  <c r="D19"/>
  <c r="C11"/>
  <c r="D2" i="9" s="1"/>
  <c r="D11" i="1"/>
  <c r="E2" i="9" s="1"/>
  <c r="G11" i="1"/>
  <c r="H2" i="9" s="1"/>
  <c r="B10" i="3"/>
  <c r="B15"/>
  <c r="B20"/>
  <c r="F19" i="6"/>
  <c r="E10" i="11"/>
  <c r="F15" i="9" s="1"/>
  <c r="E13" i="10"/>
  <c r="I42" i="4"/>
  <c r="B22" i="1" l="1"/>
  <c r="K78" i="4" l="1"/>
  <c r="F79"/>
  <c r="F75" s="1"/>
  <c r="F10" i="3"/>
  <c r="G10"/>
  <c r="I9" i="13"/>
  <c r="G18" i="6"/>
  <c r="H18"/>
  <c r="J18"/>
  <c r="K18"/>
  <c r="F18" l="1"/>
  <c r="E8" i="10"/>
  <c r="J58" i="4"/>
  <c r="F17" i="3" s="1"/>
  <c r="K58" i="4"/>
  <c r="G17" i="3" s="1"/>
  <c r="J65" i="4"/>
  <c r="K65"/>
  <c r="I65"/>
  <c r="F66"/>
  <c r="J61"/>
  <c r="I62"/>
  <c r="E17" i="3" s="1"/>
  <c r="J69" i="4"/>
  <c r="K69"/>
  <c r="I69"/>
  <c r="K61"/>
  <c r="I60"/>
  <c r="G10"/>
  <c r="H10"/>
  <c r="G9"/>
  <c r="H9"/>
  <c r="I10"/>
  <c r="J10"/>
  <c r="C14" i="10"/>
  <c r="C11" s="1"/>
  <c r="E14"/>
  <c r="E11" s="1"/>
  <c r="F14"/>
  <c r="G14"/>
  <c r="D14"/>
  <c r="D11" s="1"/>
  <c r="I61" i="4" l="1"/>
  <c r="B17" i="3"/>
  <c r="I58" i="4"/>
  <c r="F58" s="1"/>
  <c r="E16" i="3"/>
  <c r="I59" i="4"/>
  <c r="F16"/>
  <c r="F17"/>
  <c r="E10" i="9"/>
  <c r="F10"/>
  <c r="D19" i="10"/>
  <c r="D16" s="1"/>
  <c r="E19"/>
  <c r="E16" s="1"/>
  <c r="F19"/>
  <c r="F16" s="1"/>
  <c r="G19"/>
  <c r="G16" s="1"/>
  <c r="C19"/>
  <c r="C16" s="1"/>
  <c r="C7"/>
  <c r="D7"/>
  <c r="E7"/>
  <c r="F7"/>
  <c r="G7"/>
  <c r="C8"/>
  <c r="D10" i="9" s="1"/>
  <c r="D8" i="10"/>
  <c r="F8"/>
  <c r="G10" i="9" s="1"/>
  <c r="G8" i="10"/>
  <c r="H10" i="9" s="1"/>
  <c r="C10" i="10"/>
  <c r="D10"/>
  <c r="E10"/>
  <c r="F10"/>
  <c r="G10"/>
  <c r="B13"/>
  <c r="B10"/>
  <c r="B12"/>
  <c r="F11"/>
  <c r="J59" i="4"/>
  <c r="K59"/>
  <c r="G18" i="3" s="1"/>
  <c r="J60" i="4"/>
  <c r="K60"/>
  <c r="G19" i="3" s="1"/>
  <c r="B16" i="10" l="1"/>
  <c r="B19" i="3"/>
  <c r="B18"/>
  <c r="G16"/>
  <c r="D9" i="10"/>
  <c r="E12" i="9" s="1"/>
  <c r="F16" i="3"/>
  <c r="F9" i="10"/>
  <c r="G12" i="9" s="1"/>
  <c r="I57" i="4"/>
  <c r="K57"/>
  <c r="J57"/>
  <c r="E9" i="10"/>
  <c r="E6" s="1"/>
  <c r="G9"/>
  <c r="H12" i="9" s="1"/>
  <c r="B19" i="10"/>
  <c r="C9"/>
  <c r="D12" i="9" s="1"/>
  <c r="G11" i="10"/>
  <c r="B14"/>
  <c r="B8"/>
  <c r="B7"/>
  <c r="D6" l="1"/>
  <c r="F6"/>
  <c r="G6"/>
  <c r="C6"/>
  <c r="F12" i="9"/>
  <c r="B9" i="10"/>
  <c r="B6" s="1"/>
  <c r="B11"/>
  <c r="G10" i="11"/>
  <c r="H15" i="9" s="1"/>
  <c r="F10" i="11"/>
  <c r="G15" i="9" s="1"/>
  <c r="D10" i="11"/>
  <c r="E15" i="9" s="1"/>
  <c r="C10" i="11"/>
  <c r="G9"/>
  <c r="F9"/>
  <c r="E9"/>
  <c r="D9"/>
  <c r="C9"/>
  <c r="C10" i="3"/>
  <c r="D10"/>
  <c r="E10"/>
  <c r="C16"/>
  <c r="D16"/>
  <c r="G8" i="11" l="1"/>
  <c r="D8"/>
  <c r="B16" i="3"/>
  <c r="C8" i="11"/>
  <c r="D15" i="9"/>
  <c r="C12"/>
  <c r="F8" i="11"/>
  <c r="B10"/>
  <c r="E8"/>
  <c r="B9"/>
  <c r="F24" i="4"/>
  <c r="F23"/>
  <c r="F22" l="1"/>
  <c r="B8" i="11"/>
  <c r="F17" i="6"/>
  <c r="J15" i="4"/>
  <c r="K21" i="2"/>
  <c r="G17" i="1" s="1"/>
  <c r="J21" i="2"/>
  <c r="F17" i="1" s="1"/>
  <c r="F14" s="1"/>
  <c r="F30" i="2" l="1"/>
  <c r="H10" i="13"/>
  <c r="H54" i="4"/>
  <c r="H22" i="2" l="1"/>
  <c r="I20" i="6" l="1"/>
  <c r="J20"/>
  <c r="K20"/>
  <c r="J22" i="4"/>
  <c r="K22"/>
  <c r="I22"/>
  <c r="I45"/>
  <c r="F80"/>
  <c r="F76" s="1"/>
  <c r="F81"/>
  <c r="F77" s="1"/>
  <c r="J78"/>
  <c r="I78"/>
  <c r="H78"/>
  <c r="H65"/>
  <c r="G65"/>
  <c r="F67"/>
  <c r="F68"/>
  <c r="I54"/>
  <c r="I53" s="1"/>
  <c r="G45"/>
  <c r="K47"/>
  <c r="K45" s="1"/>
  <c r="J47"/>
  <c r="F28"/>
  <c r="F27"/>
  <c r="K26"/>
  <c r="J26"/>
  <c r="I26"/>
  <c r="H26"/>
  <c r="G26"/>
  <c r="H22"/>
  <c r="G22"/>
  <c r="F25"/>
  <c r="E12" i="1"/>
  <c r="F32" i="2"/>
  <c r="G31"/>
  <c r="H31"/>
  <c r="I31"/>
  <c r="J31"/>
  <c r="K31"/>
  <c r="I22"/>
  <c r="J22"/>
  <c r="K22"/>
  <c r="J45" i="4" l="1"/>
  <c r="J32"/>
  <c r="F74"/>
  <c r="F26"/>
  <c r="F78"/>
  <c r="F65"/>
  <c r="H21" i="2"/>
  <c r="G21"/>
  <c r="F33"/>
  <c r="F31" s="1"/>
  <c r="F11" i="1" l="1"/>
  <c r="G2" i="9" s="1"/>
  <c r="E11" i="1"/>
  <c r="F2" i="9" s="1"/>
  <c r="F19" i="1"/>
  <c r="E19"/>
  <c r="I9" i="2"/>
  <c r="H53" i="4"/>
  <c r="H60"/>
  <c r="H59"/>
  <c r="F70"/>
  <c r="F71"/>
  <c r="G69"/>
  <c r="H69"/>
  <c r="H61"/>
  <c r="F62" s="1"/>
  <c r="F69" l="1"/>
  <c r="B20" i="1"/>
  <c r="B21"/>
  <c r="B11" s="1"/>
  <c r="C2" i="9" s="1"/>
  <c r="F61" i="4"/>
  <c r="H57"/>
  <c r="F59"/>
  <c r="F60"/>
  <c r="F63"/>
  <c r="F64"/>
  <c r="I16" i="2"/>
  <c r="B19" i="1" l="1"/>
  <c r="F57" i="4"/>
  <c r="F15" i="13"/>
  <c r="F14"/>
  <c r="I13"/>
  <c r="H13"/>
  <c r="G13"/>
  <c r="F12"/>
  <c r="F11"/>
  <c r="K10"/>
  <c r="J10"/>
  <c r="I10"/>
  <c r="G10"/>
  <c r="K9"/>
  <c r="J9"/>
  <c r="H9"/>
  <c r="G9"/>
  <c r="K8"/>
  <c r="J8"/>
  <c r="I8"/>
  <c r="H8"/>
  <c r="G8"/>
  <c r="E7"/>
  <c r="K7" l="1"/>
  <c r="F8"/>
  <c r="G7"/>
  <c r="F13"/>
  <c r="J7"/>
  <c r="F9"/>
  <c r="I7"/>
  <c r="F10"/>
  <c r="H7"/>
  <c r="F7" l="1"/>
  <c r="F11" i="2" l="1"/>
  <c r="G10"/>
  <c r="E10"/>
  <c r="H10"/>
  <c r="I10"/>
  <c r="J10"/>
  <c r="K10"/>
  <c r="E8"/>
  <c r="I30" i="4"/>
  <c r="F20"/>
  <c r="H34"/>
  <c r="I34"/>
  <c r="J34"/>
  <c r="H30"/>
  <c r="H31"/>
  <c r="I31"/>
  <c r="E13" i="3" s="1"/>
  <c r="J31" i="4"/>
  <c r="K31"/>
  <c r="G31"/>
  <c r="C13" i="3" s="1"/>
  <c r="G30" i="4"/>
  <c r="G34"/>
  <c r="C7" i="3" l="1"/>
  <c r="G8"/>
  <c r="H6" i="9"/>
  <c r="E7" i="3"/>
  <c r="F7" i="9" s="1"/>
  <c r="F13" i="3"/>
  <c r="F7" s="1"/>
  <c r="G7" i="9" s="1"/>
  <c r="G13" i="3"/>
  <c r="G7" s="1"/>
  <c r="H7" i="9" s="1"/>
  <c r="D13" i="3"/>
  <c r="D7" s="1"/>
  <c r="F10" i="2"/>
  <c r="J41" i="4"/>
  <c r="F18" i="8"/>
  <c r="F17"/>
  <c r="K16"/>
  <c r="J16"/>
  <c r="I16"/>
  <c r="H16"/>
  <c r="G16"/>
  <c r="F15"/>
  <c r="F14"/>
  <c r="K13"/>
  <c r="J13"/>
  <c r="I13"/>
  <c r="H13"/>
  <c r="G13"/>
  <c r="K12"/>
  <c r="J12"/>
  <c r="I12"/>
  <c r="H12"/>
  <c r="G12"/>
  <c r="K11"/>
  <c r="J12" i="7" s="1"/>
  <c r="J11" i="8"/>
  <c r="I12" i="7" s="1"/>
  <c r="I11" i="8"/>
  <c r="H12" i="7" s="1"/>
  <c r="H11" i="8"/>
  <c r="G11"/>
  <c r="F12" i="7" s="1"/>
  <c r="E10" i="8"/>
  <c r="F31" i="6"/>
  <c r="F30"/>
  <c r="F29"/>
  <c r="K28"/>
  <c r="J28"/>
  <c r="I28"/>
  <c r="H28"/>
  <c r="G28"/>
  <c r="E28"/>
  <c r="K27"/>
  <c r="J27"/>
  <c r="I27"/>
  <c r="H27"/>
  <c r="G27"/>
  <c r="K26"/>
  <c r="J26"/>
  <c r="I26"/>
  <c r="H26"/>
  <c r="G26"/>
  <c r="K25"/>
  <c r="J25"/>
  <c r="I25"/>
  <c r="H25"/>
  <c r="G25"/>
  <c r="E24"/>
  <c r="F23"/>
  <c r="F22"/>
  <c r="K21"/>
  <c r="J21"/>
  <c r="I21"/>
  <c r="H21"/>
  <c r="G21"/>
  <c r="F21" s="1"/>
  <c r="H20"/>
  <c r="G20"/>
  <c r="F16"/>
  <c r="F15"/>
  <c r="F14"/>
  <c r="K13"/>
  <c r="K12" s="1"/>
  <c r="J13"/>
  <c r="J12" s="1"/>
  <c r="I13"/>
  <c r="I12" s="1"/>
  <c r="H13"/>
  <c r="H12" s="1"/>
  <c r="G13"/>
  <c r="G12" s="1"/>
  <c r="E13"/>
  <c r="E12" s="1"/>
  <c r="F11"/>
  <c r="F10"/>
  <c r="K9"/>
  <c r="K8" s="1"/>
  <c r="K7" s="1"/>
  <c r="J9"/>
  <c r="J8" s="1"/>
  <c r="J7" s="1"/>
  <c r="I9"/>
  <c r="I8" s="1"/>
  <c r="I7" s="1"/>
  <c r="H9"/>
  <c r="H8" s="1"/>
  <c r="H7" s="1"/>
  <c r="G9"/>
  <c r="G8" s="1"/>
  <c r="E8"/>
  <c r="F56" i="4"/>
  <c r="F55"/>
  <c r="K54"/>
  <c r="K53" s="1"/>
  <c r="J54"/>
  <c r="J53" s="1"/>
  <c r="G54"/>
  <c r="E54"/>
  <c r="K52"/>
  <c r="J52"/>
  <c r="G6" i="9" s="1"/>
  <c r="I52" i="4"/>
  <c r="E12" i="3" s="1"/>
  <c r="H52" i="4"/>
  <c r="H51" s="1"/>
  <c r="G52"/>
  <c r="E51"/>
  <c r="F47"/>
  <c r="F46"/>
  <c r="H45"/>
  <c r="F44"/>
  <c r="F43"/>
  <c r="F42"/>
  <c r="K41"/>
  <c r="I41"/>
  <c r="H41"/>
  <c r="G41"/>
  <c r="E41"/>
  <c r="F40"/>
  <c r="F39"/>
  <c r="K38"/>
  <c r="J38"/>
  <c r="I38"/>
  <c r="H38"/>
  <c r="G38"/>
  <c r="E38"/>
  <c r="F37"/>
  <c r="F36"/>
  <c r="F35"/>
  <c r="K34"/>
  <c r="F33"/>
  <c r="K32"/>
  <c r="K29" s="1"/>
  <c r="I32"/>
  <c r="H32"/>
  <c r="G32"/>
  <c r="G29" s="1"/>
  <c r="F19"/>
  <c r="F15"/>
  <c r="K14"/>
  <c r="F13"/>
  <c r="E12"/>
  <c r="E11"/>
  <c r="F10"/>
  <c r="E10"/>
  <c r="E9"/>
  <c r="F29" i="2"/>
  <c r="F28"/>
  <c r="F25"/>
  <c r="F24"/>
  <c r="F23"/>
  <c r="G22"/>
  <c r="F12" i="1"/>
  <c r="E21" i="2"/>
  <c r="C15" i="1"/>
  <c r="F18" i="2"/>
  <c r="F17"/>
  <c r="K16"/>
  <c r="J16"/>
  <c r="H16"/>
  <c r="G16"/>
  <c r="E16"/>
  <c r="F15"/>
  <c r="F14"/>
  <c r="K13"/>
  <c r="J13"/>
  <c r="I13"/>
  <c r="H13"/>
  <c r="G13"/>
  <c r="E13"/>
  <c r="F12"/>
  <c r="E9"/>
  <c r="F9" l="1"/>
  <c r="F8"/>
  <c r="F20"/>
  <c r="F20" i="6"/>
  <c r="B7" i="3"/>
  <c r="B13"/>
  <c r="F8"/>
  <c r="K12" i="4"/>
  <c r="K11"/>
  <c r="F41"/>
  <c r="I24" i="6"/>
  <c r="E19" i="2"/>
  <c r="G4" i="9"/>
  <c r="F4"/>
  <c r="E14" i="1"/>
  <c r="E10"/>
  <c r="F3" i="9" s="1"/>
  <c r="C10" i="1"/>
  <c r="D3" i="9" s="1"/>
  <c r="E7"/>
  <c r="E8" i="4"/>
  <c r="G12" i="1"/>
  <c r="D17"/>
  <c r="D12" s="1"/>
  <c r="H7" i="2"/>
  <c r="J14" i="4"/>
  <c r="I14" s="1"/>
  <c r="J10" i="8"/>
  <c r="I13" i="7" s="1"/>
  <c r="I11" s="1"/>
  <c r="I51" i="4"/>
  <c r="K51"/>
  <c r="J51"/>
  <c r="F27" i="6"/>
  <c r="I10" i="8"/>
  <c r="H13" i="7" s="1"/>
  <c r="F22" i="2"/>
  <c r="F13"/>
  <c r="F21"/>
  <c r="H19"/>
  <c r="J19"/>
  <c r="J29" i="4"/>
  <c r="D7" i="9"/>
  <c r="F38" i="4"/>
  <c r="J24" i="6"/>
  <c r="F28"/>
  <c r="H10" i="8"/>
  <c r="G13" i="7" s="1"/>
  <c r="F12" i="8"/>
  <c r="K10"/>
  <c r="J13" i="7" s="1"/>
  <c r="F16" i="8"/>
  <c r="H24" i="6"/>
  <c r="F34" i="4"/>
  <c r="F45"/>
  <c r="G12" i="7"/>
  <c r="E12" s="1"/>
  <c r="F13" i="8"/>
  <c r="H29" i="4"/>
  <c r="F52"/>
  <c r="F54"/>
  <c r="F25" i="6"/>
  <c r="K24"/>
  <c r="G10" i="8"/>
  <c r="D15" i="1"/>
  <c r="D10" s="1"/>
  <c r="E3" i="9" s="1"/>
  <c r="I29" i="4"/>
  <c r="F11" i="8"/>
  <c r="I19" i="2"/>
  <c r="K19"/>
  <c r="F8" i="6"/>
  <c r="C17" i="1"/>
  <c r="E7" i="2"/>
  <c r="G7"/>
  <c r="I7"/>
  <c r="K7"/>
  <c r="J7"/>
  <c r="F16"/>
  <c r="F30" i="4"/>
  <c r="F32"/>
  <c r="G53"/>
  <c r="F53" s="1"/>
  <c r="F9" i="6"/>
  <c r="G24"/>
  <c r="F26"/>
  <c r="F12"/>
  <c r="F13"/>
  <c r="F31" i="4"/>
  <c r="G19" i="2"/>
  <c r="G7" i="6"/>
  <c r="F7" s="1"/>
  <c r="F5" i="9" l="1"/>
  <c r="D4"/>
  <c r="D5" s="1"/>
  <c r="C12" i="1"/>
  <c r="C9" s="1"/>
  <c r="K8" i="4"/>
  <c r="G14" i="3"/>
  <c r="H8" i="9" s="1"/>
  <c r="I12" i="4"/>
  <c r="I11"/>
  <c r="E14" i="3" s="1"/>
  <c r="J12" i="4"/>
  <c r="J11"/>
  <c r="E9" i="1"/>
  <c r="F11" i="9"/>
  <c r="F18" s="1"/>
  <c r="H11"/>
  <c r="H18" s="1"/>
  <c r="G11"/>
  <c r="G18" s="1"/>
  <c r="G10" i="1"/>
  <c r="H3" i="9" s="1"/>
  <c r="C14" i="1"/>
  <c r="E4" i="9"/>
  <c r="D14" i="1"/>
  <c r="H4" i="9"/>
  <c r="G14" i="1"/>
  <c r="F10"/>
  <c r="G3" i="9" s="1"/>
  <c r="G5" s="1"/>
  <c r="B17" i="1"/>
  <c r="B12" s="1"/>
  <c r="B15"/>
  <c r="J11" i="7"/>
  <c r="F19" i="2"/>
  <c r="F7"/>
  <c r="G11" i="7"/>
  <c r="H11"/>
  <c r="F24" i="6"/>
  <c r="C7" i="9"/>
  <c r="F10" i="8"/>
  <c r="F13" i="7"/>
  <c r="F29" i="4"/>
  <c r="G51"/>
  <c r="F51" s="1"/>
  <c r="H14"/>
  <c r="H5" i="9" l="1"/>
  <c r="J8" i="4"/>
  <c r="G8" i="9"/>
  <c r="G11" i="3"/>
  <c r="G9"/>
  <c r="G6" s="1"/>
  <c r="I8" i="4"/>
  <c r="E9" i="3"/>
  <c r="H11" i="4"/>
  <c r="H8" s="1"/>
  <c r="H12"/>
  <c r="C10" i="9"/>
  <c r="G9" i="1"/>
  <c r="H17" i="9"/>
  <c r="E5"/>
  <c r="C4"/>
  <c r="G17"/>
  <c r="H9"/>
  <c r="D9" i="1"/>
  <c r="F9"/>
  <c r="B10"/>
  <c r="C3" i="9"/>
  <c r="B14" i="1"/>
  <c r="F11" i="7"/>
  <c r="E11" s="1"/>
  <c r="E13"/>
  <c r="C15" i="9"/>
  <c r="G14" i="4"/>
  <c r="D12" i="3"/>
  <c r="D8" s="1"/>
  <c r="D14" l="1"/>
  <c r="D9" s="1"/>
  <c r="D6" s="1"/>
  <c r="C5" i="9"/>
  <c r="E11" i="3"/>
  <c r="E8"/>
  <c r="E6" s="1"/>
  <c r="F9"/>
  <c r="F6" s="1"/>
  <c r="F11"/>
  <c r="F6" i="9"/>
  <c r="F17" s="1"/>
  <c r="F8"/>
  <c r="F19" s="1"/>
  <c r="G9"/>
  <c r="G11" i="4"/>
  <c r="C14" i="3" s="1"/>
  <c r="G12" i="4"/>
  <c r="B9" i="1"/>
  <c r="F14" i="4"/>
  <c r="B14" i="3" l="1"/>
  <c r="D11"/>
  <c r="C12"/>
  <c r="G8" i="4"/>
  <c r="F8" s="1"/>
  <c r="C9" i="3"/>
  <c r="B9" s="1"/>
  <c r="E6" i="9"/>
  <c r="E17" s="1"/>
  <c r="F9"/>
  <c r="F12" i="4"/>
  <c r="F11"/>
  <c r="E8" i="9"/>
  <c r="E19" s="1"/>
  <c r="C8" i="3" l="1"/>
  <c r="B8" s="1"/>
  <c r="B12"/>
  <c r="C11"/>
  <c r="B11" s="1"/>
  <c r="E9" i="9"/>
  <c r="F9" i="4"/>
  <c r="D8" i="9"/>
  <c r="C6" i="3" l="1"/>
  <c r="B6" s="1"/>
  <c r="D6" i="9"/>
  <c r="D17" s="1"/>
  <c r="C17" s="1"/>
  <c r="C8"/>
  <c r="D9" l="1"/>
  <c r="C6"/>
  <c r="C9" s="1"/>
  <c r="D11" l="1"/>
  <c r="E11"/>
  <c r="E18" s="1"/>
  <c r="D18" l="1"/>
  <c r="C18" s="1"/>
  <c r="H19"/>
  <c r="G19"/>
  <c r="E13" l="1"/>
  <c r="E20" s="1"/>
  <c r="H13"/>
  <c r="H20" s="1"/>
  <c r="F13" l="1"/>
  <c r="F20" s="1"/>
  <c r="C11"/>
  <c r="G13"/>
  <c r="G20" s="1"/>
  <c r="D19"/>
  <c r="C19" s="1"/>
  <c r="D13"/>
  <c r="D20" s="1"/>
  <c r="C20" l="1"/>
  <c r="C13"/>
</calcChain>
</file>

<file path=xl/sharedStrings.xml><?xml version="1.0" encoding="utf-8"?>
<sst xmlns="http://schemas.openxmlformats.org/spreadsheetml/2006/main" count="627" uniqueCount="202">
  <si>
    <t xml:space="preserve">к муниципальной программе городского округа   </t>
  </si>
  <si>
    <t xml:space="preserve">Фрязино Московской области «Образование»  на 2020 - 2024 годы» </t>
  </si>
  <si>
    <t xml:space="preserve">Муниципальный заказчик подпрограммы </t>
  </si>
  <si>
    <t>Управление образования администрации городского округа  Фрязино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</si>
  <si>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</si>
  <si>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</si>
  <si>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Расходы (тыс. рублей)</t>
  </si>
  <si>
    <t>Всего</t>
  </si>
  <si>
    <t>2020 год</t>
  </si>
  <si>
    <t>2021 год</t>
  </si>
  <si>
    <t>2022 год</t>
  </si>
  <si>
    <t>2023 год</t>
  </si>
  <si>
    <t>2024 год</t>
  </si>
  <si>
    <t>Средства бюджета Московской области</t>
  </si>
  <si>
    <t>Средства бюджета города Фрязино</t>
  </si>
  <si>
    <t xml:space="preserve"> «Дошкольное образование» муниципальной программы городского округа Фрязино Московской области «Образование» на 2020 - 2024 годы» </t>
  </si>
  <si>
    <t>№               п/п</t>
  </si>
  <si>
    <t>Мероприятия по реализации подпрограммы</t>
  </si>
  <si>
    <t>Срок исполнения мероприятия</t>
  </si>
  <si>
    <t>Источники финансового обеспечения</t>
  </si>
  <si>
    <t>Объем финансирования мероприятия в году предшествующему году начала реализации программы (тыс. руб.)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</si>
  <si>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</si>
  <si>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</si>
  <si>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</si>
  <si>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</si>
  <si>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</si>
  <si>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2020 - 2024 годы</t>
  </si>
  <si>
    <t>Итого, в том числе по годам:</t>
  </si>
  <si>
    <t>Управление образования и подведомственные учреждения</t>
  </si>
  <si>
    <t>Проведен капитальный ремонт объектов дошкольного образования</t>
  </si>
  <si>
    <t>1.1.</t>
  </si>
  <si>
    <t>1.2.</t>
  </si>
  <si>
    <t>1.3.</t>
  </si>
  <si>
    <t>2.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</si>
  <si>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</si>
  <si>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Итого</t>
  </si>
  <si>
    <t>2.1.</t>
  </si>
  <si>
    <t>2.2.</t>
  </si>
  <si>
    <t>Управление образования, Администрация детского сада "IMBAMBINI"</t>
  </si>
  <si>
    <t>Реализация государственного образовательного  стандарта дошкольного образования</t>
  </si>
  <si>
    <t>2.3.</t>
  </si>
  <si>
    <t>2021 - 2024 годы</t>
  </si>
  <si>
    <t>2.4.</t>
  </si>
  <si>
    <t>2.5.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</si>
  <si>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</si>
  <si>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</si>
  <si>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всего</t>
  </si>
  <si>
    <t>Всего в том числе:</t>
  </si>
  <si>
    <t>Средства федерального бюджета</t>
  </si>
  <si>
    <t>Внебюджетные источники</t>
  </si>
  <si>
    <t xml:space="preserve"> «Общее образование» муниципальной программы городского округа Фрязино Московской области «Образование» на 2020 -2024 годы»</t>
  </si>
  <si>
    <t>№                  п/п</t>
  </si>
  <si>
    <t>Всего                       (тыс. руб.)</t>
  </si>
  <si>
    <t>Объемы финансового обеспечения по годам   (тыс. руб.)</t>
  </si>
  <si>
    <t>Основное мероприятие 01. Финансовое обеспечение деятельности образовательных организаций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</si>
  <si>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</si>
  <si>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 xml:space="preserve">Средства федерального бюджета </t>
  </si>
  <si>
    <t>1.4.</t>
  </si>
  <si>
    <t>2020-2024 годы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</si>
  <si>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</si>
  <si>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</si>
  <si>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Повышение доступности образования для некоторых категорий обучающихся</t>
  </si>
  <si>
    <t>2.6.</t>
  </si>
  <si>
    <t>3.</t>
  </si>
  <si>
    <t>Основное мероприятие 05.  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</t>
  </si>
  <si>
    <t>3.1.</t>
  </si>
  <si>
    <t>Муниципальный заказчик подпрограммы муниципальной программы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</si>
  <si>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</si>
  <si>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</si>
  <si>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</si>
  <si>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Всего, тыс. руб</t>
  </si>
  <si>
    <t>Объемы  финансового обеспечения по годам  (тыс. руб.)</t>
  </si>
  <si>
    <t>Ответственный за выполнение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</si>
  <si>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</si>
  <si>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r>
      <rPr>
        <sz val="12"/>
        <color rgb="FF000000"/>
        <rFont val="Times New Roman"/>
        <family val="1"/>
        <charset val="204"/>
      </rPr>
      <t>2.</t>
    </r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</si>
  <si>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</si>
  <si>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Основное мероприятие 06. Обеспечение функционирования модели персонифицированного финансирования дополнительного образования детей</t>
  </si>
  <si>
    <t>4.</t>
  </si>
  <si>
    <t>Федеральный проект  Е4  «Цифровая образовательная среда»</t>
  </si>
  <si>
    <t>4.1.</t>
  </si>
  <si>
    <t xml:space="preserve">            к постановлению Главы городского округа Фрязино</t>
  </si>
  <si>
    <r>
      <t xml:space="preserve">                                                   </t>
    </r>
    <r>
      <rPr>
        <sz val="14"/>
        <color rgb="FF000000"/>
        <rFont val="Arial"/>
        <family val="2"/>
        <charset val="204"/>
      </rPr>
      <t>«</t>
    </r>
    <r>
      <rPr>
        <sz val="14"/>
        <color rgb="FF000000"/>
        <rFont val="Times New Roman"/>
        <family val="1"/>
        <charset val="204"/>
      </rPr>
      <t>Приложение  4</t>
    </r>
    <r>
      <rPr>
        <sz val="11"/>
        <color rgb="FF000000"/>
        <rFont val="Calibri"/>
        <family val="2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>к муниципальной программе городского округа Фрязино Московской области «Образование» на 2020- 2024 годы»</t>
    </r>
  </si>
  <si>
    <t>Паспорт подпрограммы V «Обеспечивающая подпрограмма» (далее – подпрограмма)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</si>
  <si>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</si>
  <si>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</si>
  <si>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</si>
  <si>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 xml:space="preserve">                          Приложение 9</t>
  </si>
  <si>
    <t xml:space="preserve">                   «Приложение  5
к подпрограмме V «Обеспечивающая подпрограмма» муниципальной программы «Образование»   </t>
  </si>
  <si>
    <t xml:space="preserve">Перечень мероприятий подпрограммы V «Обеспечивающая подпрограмма» </t>
  </si>
  <si>
    <t>№                   п/п</t>
  </si>
  <si>
    <t>Всего              (тыс. руб.)</t>
  </si>
  <si>
    <t>Объемы финансового обеспечения по годам (тыс. руб.)</t>
  </si>
  <si>
    <t>Основное мероприятие 01.  Создание условий для реализации полномочий органов местного самоуправления</t>
  </si>
  <si>
    <t>Итого, в том числе по годам</t>
  </si>
  <si>
    <t>Управление образования</t>
  </si>
  <si>
    <t>фед</t>
  </si>
  <si>
    <t>сады</t>
  </si>
  <si>
    <t>обл</t>
  </si>
  <si>
    <t>мест</t>
  </si>
  <si>
    <t>школы</t>
  </si>
  <si>
    <t>внеш</t>
  </si>
  <si>
    <t>аппарат</t>
  </si>
  <si>
    <t>итого</t>
  </si>
  <si>
    <t>Мероприятие 01.04                                   Укрепление материально-технической базы и проведение текущего ремонта образовательных организаций</t>
  </si>
  <si>
    <t>Мероприятие 01.09                                 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</si>
  <si>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Мероприятие 03.02                                    Обеспечение переданного государственного полномочия Московской области по созданию комиссий по делам несовершеннолетних и защите их прав  муниципальных образований Московской области</t>
  </si>
  <si>
    <t>Мероприятие 03.04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</si>
  <si>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Мероприятие 03.05                               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</si>
  <si>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Мероприятие 03.08          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</si>
  <si>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Мероприятие 03.09        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</si>
  <si>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02.01                      Стипендии в области образования, культуры и искусства (юные дарования, одаренные дети)</t>
  </si>
  <si>
    <t>Мероприятие 03.01                        Расходы на обеспечение деятельности (оказание услуг) муниципальных учреждений - организации дополнительного образования</t>
  </si>
  <si>
    <t>Мероприятие 03.02                             Укрепление материально-технической базы и проведение текущего ремонта в учреждениях дополнительного образования</t>
  </si>
  <si>
    <t>Мероприятие 06.01                      Внедрение и обеспечение функционирования модели персонифицированного финансирования дополнительного образования детей</t>
  </si>
  <si>
    <t>Мероприятие Е4.02                       Создание центров цифрового образования детей</t>
  </si>
  <si>
    <t xml:space="preserve">Мероприятие 01.02                                    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</si>
  <si>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Мероприятие 01.03                                     Проведение капитального ремонта и (или) оснащение оборудованием  муниципальных дошкольных образовательных организаций в Московской области</t>
  </si>
  <si>
    <t>Мероприятие 01.04            Мероприятия по проведению капитального ремонта в муниципальных дошкольных образовательных организациях в Московской области</t>
  </si>
  <si>
    <t>Мероприятие 02.02                 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</si>
  <si>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02.03                                     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</si>
  <si>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02.04                              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</si>
  <si>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Мероприятие 02.05                                     Расходы на обеспечение деятельности (оказание услуг) муниципальных учреждений - дошкольные образовательные организации</t>
  </si>
  <si>
    <t>Мероприятие 02.06                                    Укрепление материально-технической базы и проведение текущего ремонта учреждений дошкольного образования</t>
  </si>
  <si>
    <t>Мероприятие 01.01                      Обеспечение деятельности муниципальных органов- учреждения в сфере образования</t>
  </si>
  <si>
    <t>Мероприятие 01.03                      Мероприятия в сфере образования</t>
  </si>
  <si>
    <t>фед.</t>
  </si>
  <si>
    <t xml:space="preserve">                          Приложение 8</t>
  </si>
  <si>
    <t xml:space="preserve">от                      № </t>
  </si>
  <si>
    <t xml:space="preserve">от                             № </t>
  </si>
  <si>
    <t xml:space="preserve"> </t>
  </si>
  <si>
    <t>Средства бюджета городского округа Фрязино</t>
  </si>
  <si>
    <t>».</t>
  </si>
  <si>
    <t>Мероприятие 01.12. Мероприятия по проведению капитального ремонта в муниципальных общеобразовательных организациях в Московской области</t>
  </si>
  <si>
    <t>Проведен капитальный ремонт в муниципальных дошкольных организациях</t>
  </si>
  <si>
    <t>4.2.</t>
  </si>
  <si>
    <t>Администрация городского округа Фрязино</t>
  </si>
  <si>
    <t>Управление образования и подведомственные учреждения, Администрация г.о. Фрязино</t>
  </si>
  <si>
    <t>Мероприятие 02.09. Создание и содержание мест для детей в возрасте от 1,5 до 7 лет в организациях, осуществляющих присмотр и уход за детьми</t>
  </si>
  <si>
    <t>Мероприятие 01.01                                                       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</si>
  <si>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01.16. Финансовое обеспечение государственных гарантий реализации прав на получение общедоступного и 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 муниципальных общеобразовательных организациях в Московской области, обеспечение дополнительного образования детей в муниципальных общеобразовательных организациях в Московской области,  включая расходы на оплату труда, приобретение учебников и учебных пособий, средств обучения, игр, игрушек (за исключением расходов на содержание зданий и оплату коммунальных услуг)</t>
  </si>
  <si>
    <t>Мероприятие 01.17. Финансовое обеспечение получения гражданами дошкольного образования в частных дошкольных образовательных организациях в Московской области,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 обеспечение питанием отдельных категорий обучающихся по очной форме обучения в частных общеобразовательных организациях в Московской области, осуществляющих образовательную деятельность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 муниципальных общеобразовательных организациях в Московской области, обеспечение дополнительного образования детей в муниципальных общеобразовательных организациях в Московской области,  включая расходы на оплату труда, приобретение учебников и учебных пособий, средств обучения, игр, игрушек (за исключением расходов на содержание зданий и оплату коммунальных услуг)</t>
  </si>
  <si>
    <t>5.</t>
  </si>
  <si>
    <t>Основное мероприятие 08. Модернизация школьных систем образования в рамках государственной программы Российской Федерации «Развитие образования»</t>
  </si>
  <si>
    <t>5.1.</t>
  </si>
  <si>
    <t>4.3.</t>
  </si>
  <si>
    <t>Мероприятие E1.02. Создание центров образования естественно-научной и технологической направленностей</t>
  </si>
  <si>
    <t>Мероприятие 08.01. Проведение работ по капитальному ремонту зданий региональных (муниципальных) общеобразовательных организаций</t>
  </si>
  <si>
    <t>Мероприятие 08.02.                       Оснащение отремонтированных зданий общеобразовательных организаций средствами обучения и воспитания</t>
  </si>
  <si>
    <t>Мероприятие 08.03.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</si>
  <si>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 xml:space="preserve">Основное мероприятие E1. Федеральный проект «Современная школа» </t>
  </si>
  <si>
    <t>2.7.</t>
  </si>
  <si>
    <t>Мероприятие 02.07.              Профессиональная физическая охрана муниципальных учреждений дошкольного образования</t>
  </si>
  <si>
    <t>1.5.</t>
  </si>
  <si>
    <t>Мероприятие 01.03                               Расходы на обеспечение деятельности (оказание услуг) муниципальных учреждений- общеобразовательные организации, оказывающие услуги дошкольного, начального общего, основного общего, среднего общего образования</t>
  </si>
  <si>
    <t>Мероприятие 03.03                 Профессиональная физическая охрана муниципальных учреждений дополнительного образования</t>
  </si>
  <si>
    <t>Всего по подпрограмме, в том числе :</t>
  </si>
  <si>
    <t>Внебюджетные средства</t>
  </si>
  <si>
    <t>Всего по ГРБС, в том числе:</t>
  </si>
  <si>
    <t>Наименование главного распорядителя средств бюджета городского округа Фрязино</t>
  </si>
  <si>
    <t>Управление образования администрации городского округа  Фрязино (далее – Управление образования)</t>
  </si>
  <si>
    <t>Основное мероприятие 01.                   Проведение капитального ремонта объектов дошкольного образования, закупка оборудования</t>
  </si>
  <si>
    <t>Мероприятие 05.01                                 Расходы на обеспечение деятельности (оказание услуг) муниципальных учреждений- общеобразовательные организации, оказывающих услуги дошкольного, начального общего, основного общего, среднего общего образования</t>
  </si>
  <si>
    <t>Мероприятие 03.18                            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 в муниципальных общеобразовательных организациях в Московской области</t>
  </si>
  <si>
    <t>Всего по ГРБС, в том числе :</t>
  </si>
  <si>
    <t>Всего по подпрограмме, в том числе:</t>
  </si>
  <si>
    <t>Управление образования администрации городского округа Фрязино (далее - Управление образования)</t>
  </si>
  <si>
    <t>Управление образования и подведомственные учреждения, Администрация г.о. Фрязино и подведомственные учреждения</t>
  </si>
  <si>
    <t>Администрация г.о. Фрязино и подведомственные учреждения</t>
  </si>
  <si>
    <t xml:space="preserve">Паспорт подпрограммы I «Дошкольное образование» муниципальной программы городского округа Фрязино Московской области «Образование» (далее - муниципальная подпрограмма)  </t>
  </si>
  <si>
    <t>Перечень мероприятий подпрограммы I «Дошкольное образование»  муниципальной программы городского округа Фрязино Московской области «Образование» (далее - подпрограмма)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</si>
  <si>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(далее - подпрограмма)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</si>
  <si>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- подпрограмма)</t>
  </si>
  <si>
    <t>Паспорт подпрограммы II «Общее образование» муниципальной программы городского округа Фрязино Московской области «Образование» (далее - подпрограмма)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</si>
  <si>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«Образование» на 2020 - 2024 годы (далее - подпрограмма)</t>
  </si>
  <si>
    <t>Паспорт подпрограммы V «Обеспечивающая подпрограмма» (далее - подпрограмма)</t>
  </si>
  <si>
    <t>Перечень мероприятий подпрограммы V «Обеспечивающая подпрограмма» (далее - подпрограмма)</t>
  </si>
  <si>
    <t>2022 - 2024 годы</t>
  </si>
  <si>
    <t>Администрация г.о. Фрязино и подведомственные учреждения, Управление образования и подведомственные учреждения</t>
  </si>
  <si>
    <t>Основное мероприятие 04. 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</t>
  </si>
  <si>
    <t>Мероприятие 04.05. Реализация отдельных мероприятий муниципальных программ в сфере образования (на оплату труда педагогов дополнительного образования)</t>
  </si>
  <si>
    <t>Администрация  городского округа Фрязино</t>
  </si>
  <si>
    <t>Мероприятие 01.05               Профессиональная физическая охрана муниципальных учреждений в сфере общеобразовательных организаций</t>
  </si>
  <si>
    <t>Мероприятие E1.01.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</si>
  <si>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2.8.</t>
  </si>
  <si>
    <t>Мероприятие 03.21.        Реализация мероприятий по благоустройству территорий муниципальных образовательных организаций</t>
  </si>
  <si>
    <t>1.6.</t>
  </si>
  <si>
    <t>1.7.</t>
  </si>
  <si>
    <t>1.8.</t>
  </si>
  <si>
    <t>1.9.</t>
  </si>
  <si>
    <t>Мероприятие 01.06          Организация питания обучающихся и воспитанников общеобразовательных организаций</t>
  </si>
  <si>
    <t>4.4.</t>
  </si>
  <si>
    <t>Мероприятие 08.04.          Обеспечение в отношении объектов капитального ремонта требований к антитеррористичческой защищенности объектов (территорий), установленных законодательством</t>
  </si>
  <si>
    <t>6.</t>
  </si>
  <si>
    <t>Основное мероприятие Е2. Федеральный проект "успех каждого ребенка"</t>
  </si>
  <si>
    <t xml:space="preserve"> Приложение  1</t>
  </si>
  <si>
    <t xml:space="preserve">                                 Приложение к подпрограмме I</t>
  </si>
  <si>
    <t>Приложение  2
      к муниципальной программе городского округа Фрязино Московской области «Образование» на 2020 - 2024 годы»</t>
  </si>
  <si>
    <t xml:space="preserve">                                                     Приложение к подпрограмме II</t>
  </si>
  <si>
    <t xml:space="preserve"> Приложение  3
к муниципальной программе городского округа Фрязино Московской области «Образование» на 2020- 2024 годы»</t>
  </si>
  <si>
    <t>Приложение к подпрограмме III</t>
  </si>
  <si>
    <r>
      <t xml:space="preserve">                                                   </t>
    </r>
    <r>
      <rPr>
        <sz val="14"/>
        <color rgb="FF000000"/>
        <rFont val="Times New Roman"/>
        <family val="1"/>
        <charset val="204"/>
      </rPr>
      <t>Приложение  4</t>
    </r>
    <r>
      <rPr>
        <sz val="11"/>
        <color rgb="FF000000"/>
        <rFont val="Calibri"/>
        <family val="2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>к муниципальной программе городского округа Фрязино Московской области «Образование» на 2020- 2024 годы»</t>
    </r>
  </si>
  <si>
    <t xml:space="preserve">                   Приложение  
к подпрограмме V «Обеспечивающая подпрограмма» муниципальной программы «Образование»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</si>
</sst>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\-mmm"/>
  </numFmts>
  <fonts count="25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27"/>
    <xf numFmtId="0" fontId="15" fillId="0" borderId="27"/>
    <xf numFmtId="0" fontId="16" fillId="0" borderId="27"/>
    <xf numFmtId="0" fontId="16" fillId="0" borderId="27"/>
    <xf numFmtId="0" fontId="16" fillId="0" borderId="27"/>
  </cellStyleXfs>
  <cellXfs count="524">
    <xf numFmtId="0" fontId="0" fillId="0" borderId="0" xfId="0"/>
    <xf numFmtId="0" fontId="1" fillId="0" borderId="1" xfId="0" applyNumberFormat="1" applyFont="1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0" fontId="5" fillId="0" borderId="1" xfId="0" applyNumberFormat="1" applyFont="1" applyBorder="1"/>
    <xf numFmtId="0" fontId="0" fillId="0" borderId="1" xfId="0" applyFont="1" applyBorder="1"/>
    <xf numFmtId="0" fontId="3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0" fontId="0" fillId="0" borderId="1" xfId="0" applyNumberFormat="1" applyFont="1" applyBorder="1"/>
    <xf numFmtId="0" fontId="3" fillId="0" borderId="14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top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top"/>
    </xf>
    <xf numFmtId="0" fontId="9" fillId="0" borderId="18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30" xfId="0" applyNumberFormat="1" applyFont="1" applyBorder="1" applyAlignment="1">
      <alignment vertical="top" wrapText="1"/>
    </xf>
    <xf numFmtId="4" fontId="9" fillId="0" borderId="7" xfId="0" applyNumberFormat="1" applyFont="1" applyBorder="1" applyAlignment="1">
      <alignment horizontal="center" vertical="top" wrapText="1"/>
    </xf>
    <xf numFmtId="4" fontId="9" fillId="0" borderId="15" xfId="0" applyNumberFormat="1" applyFont="1" applyBorder="1" applyAlignment="1">
      <alignment horizontal="center" vertical="top" wrapText="1"/>
    </xf>
    <xf numFmtId="0" fontId="9" fillId="0" borderId="19" xfId="0" applyNumberFormat="1" applyFont="1" applyBorder="1" applyAlignment="1">
      <alignment horizontal="left" vertical="top" wrapText="1"/>
    </xf>
    <xf numFmtId="4" fontId="9" fillId="0" borderId="12" xfId="0" applyNumberFormat="1" applyFont="1" applyBorder="1" applyAlignment="1">
      <alignment horizontal="center" vertical="top" wrapText="1"/>
    </xf>
    <xf numFmtId="0" fontId="9" fillId="0" borderId="14" xfId="0" applyNumberFormat="1" applyFont="1" applyBorder="1" applyAlignment="1">
      <alignment horizontal="left" vertical="top" wrapText="1"/>
    </xf>
    <xf numFmtId="4" fontId="9" fillId="0" borderId="8" xfId="0" applyNumberFormat="1" applyFont="1" applyBorder="1" applyAlignment="1">
      <alignment horizontal="center" vertical="top" wrapText="1"/>
    </xf>
    <xf numFmtId="0" fontId="10" fillId="0" borderId="1" xfId="0" applyNumberFormat="1" applyFont="1" applyBorder="1"/>
    <xf numFmtId="0" fontId="4" fillId="0" borderId="13" xfId="0" applyNumberFormat="1" applyFont="1" applyBorder="1" applyAlignment="1">
      <alignment horizontal="left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19" xfId="0" applyNumberFormat="1" applyFont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18" xfId="0" applyNumberFormat="1" applyFont="1" applyBorder="1" applyAlignment="1">
      <alignment horizontal="left" vertical="top" wrapText="1"/>
    </xf>
    <xf numFmtId="4" fontId="4" fillId="0" borderId="12" xfId="0" applyNumberFormat="1" applyFont="1" applyBorder="1" applyAlignment="1">
      <alignment horizontal="center" vertical="top" wrapText="1"/>
    </xf>
    <xf numFmtId="0" fontId="4" fillId="0" borderId="22" xfId="0" applyNumberFormat="1" applyFont="1" applyBorder="1" applyAlignment="1">
      <alignment horizontal="left" vertical="top" wrapText="1"/>
    </xf>
    <xf numFmtId="0" fontId="4" fillId="0" borderId="4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/>
    <xf numFmtId="0" fontId="11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4" fontId="12" fillId="0" borderId="1" xfId="0" applyNumberFormat="1" applyFont="1" applyBorder="1"/>
    <xf numFmtId="4" fontId="4" fillId="0" borderId="7" xfId="0" applyNumberFormat="1" applyFont="1" applyFill="1" applyBorder="1" applyAlignment="1">
      <alignment horizontal="center" vertical="top" wrapText="1"/>
    </xf>
    <xf numFmtId="4" fontId="7" fillId="0" borderId="7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/>
    <xf numFmtId="4" fontId="7" fillId="0" borderId="15" xfId="0" applyNumberFormat="1" applyFont="1" applyFill="1" applyBorder="1" applyAlignment="1">
      <alignment horizontal="center" vertical="top" wrapText="1"/>
    </xf>
    <xf numFmtId="4" fontId="7" fillId="0" borderId="12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/>
    <xf numFmtId="0" fontId="4" fillId="0" borderId="7" xfId="0" applyNumberFormat="1" applyFont="1" applyFill="1" applyBorder="1" applyAlignment="1">
      <alignment horizontal="center" wrapText="1"/>
    </xf>
    <xf numFmtId="4" fontId="7" fillId="0" borderId="7" xfId="0" applyNumberFormat="1" applyFont="1" applyFill="1" applyBorder="1" applyAlignment="1">
      <alignment horizontal="center" vertical="top"/>
    </xf>
    <xf numFmtId="0" fontId="0" fillId="0" borderId="1" xfId="0" applyNumberFormat="1" applyBorder="1" applyAlignment="1">
      <alignment horizontal="right"/>
    </xf>
    <xf numFmtId="0" fontId="0" fillId="0" borderId="27" xfId="0" applyNumberFormat="1" applyFont="1" applyBorder="1"/>
    <xf numFmtId="4" fontId="7" fillId="0" borderId="46" xfId="0" applyNumberFormat="1" applyFont="1" applyFill="1" applyBorder="1" applyAlignment="1">
      <alignment horizontal="center" vertical="top"/>
    </xf>
    <xf numFmtId="0" fontId="0" fillId="0" borderId="27" xfId="1" applyFont="1"/>
    <xf numFmtId="0" fontId="5" fillId="0" borderId="27" xfId="1" applyNumberFormat="1" applyFont="1" applyBorder="1" applyAlignment="1">
      <alignment horizontal="right"/>
    </xf>
    <xf numFmtId="0" fontId="0" fillId="0" borderId="27" xfId="3" applyFont="1"/>
    <xf numFmtId="0" fontId="0" fillId="0" borderId="27" xfId="5" applyFont="1"/>
    <xf numFmtId="0" fontId="0" fillId="0" borderId="27" xfId="5" applyNumberFormat="1" applyFont="1" applyBorder="1"/>
    <xf numFmtId="0" fontId="10" fillId="0" borderId="27" xfId="5" applyNumberFormat="1" applyFont="1" applyBorder="1"/>
    <xf numFmtId="4" fontId="4" fillId="0" borderId="7" xfId="5" applyNumberFormat="1" applyFont="1" applyFill="1" applyBorder="1" applyAlignment="1">
      <alignment horizontal="center" vertical="top" wrapText="1"/>
    </xf>
    <xf numFmtId="0" fontId="11" fillId="0" borderId="27" xfId="5" applyNumberFormat="1" applyFont="1" applyBorder="1"/>
    <xf numFmtId="4" fontId="7" fillId="0" borderId="28" xfId="0" applyNumberFormat="1" applyFont="1" applyFill="1" applyBorder="1" applyAlignment="1">
      <alignment horizontal="center" vertical="top" wrapText="1"/>
    </xf>
    <xf numFmtId="4" fontId="7" fillId="0" borderId="47" xfId="0" applyNumberFormat="1" applyFont="1" applyFill="1" applyBorder="1" applyAlignment="1">
      <alignment horizontal="center" vertical="top"/>
    </xf>
    <xf numFmtId="0" fontId="3" fillId="0" borderId="47" xfId="0" applyNumberFormat="1" applyFont="1" applyBorder="1" applyAlignment="1">
      <alignment horizontal="center" vertical="top" wrapText="1"/>
    </xf>
    <xf numFmtId="4" fontId="14" fillId="0" borderId="1" xfId="0" applyNumberFormat="1" applyFont="1" applyBorder="1"/>
    <xf numFmtId="0" fontId="3" fillId="0" borderId="47" xfId="0" applyNumberFormat="1" applyFont="1" applyBorder="1" applyAlignment="1">
      <alignment vertical="top" wrapText="1"/>
    </xf>
    <xf numFmtId="4" fontId="4" fillId="0" borderId="47" xfId="0" applyNumberFormat="1" applyFont="1" applyBorder="1" applyAlignment="1">
      <alignment horizontal="center" vertical="center" wrapText="1"/>
    </xf>
    <xf numFmtId="4" fontId="4" fillId="0" borderId="47" xfId="0" applyNumberFormat="1" applyFont="1" applyBorder="1" applyAlignment="1">
      <alignment horizontal="center" vertical="center"/>
    </xf>
    <xf numFmtId="0" fontId="1" fillId="0" borderId="0" xfId="0" applyFont="1"/>
    <xf numFmtId="0" fontId="7" fillId="0" borderId="1" xfId="0" applyNumberFormat="1" applyFont="1" applyBorder="1" applyAlignment="1">
      <alignment horizontal="right"/>
    </xf>
    <xf numFmtId="4" fontId="1" fillId="0" borderId="47" xfId="0" applyNumberFormat="1" applyFont="1" applyBorder="1" applyAlignment="1">
      <alignment horizontal="center" vertical="center"/>
    </xf>
    <xf numFmtId="0" fontId="6" fillId="0" borderId="27" xfId="0" applyNumberFormat="1" applyFont="1" applyBorder="1"/>
    <xf numFmtId="0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4" fontId="17" fillId="0" borderId="7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right"/>
    </xf>
    <xf numFmtId="0" fontId="1" fillId="0" borderId="7" xfId="0" applyNumberFormat="1" applyFont="1" applyFill="1" applyBorder="1"/>
    <xf numFmtId="0" fontId="4" fillId="0" borderId="46" xfId="0" applyNumberFormat="1" applyFont="1" applyFill="1" applyBorder="1" applyAlignment="1">
      <alignment horizontal="left" vertical="top" wrapText="1"/>
    </xf>
    <xf numFmtId="0" fontId="1" fillId="0" borderId="46" xfId="0" applyNumberFormat="1" applyFont="1" applyFill="1" applyBorder="1"/>
    <xf numFmtId="0" fontId="4" fillId="0" borderId="47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right"/>
    </xf>
    <xf numFmtId="0" fontId="0" fillId="0" borderId="0" xfId="0" applyFill="1"/>
    <xf numFmtId="0" fontId="5" fillId="0" borderId="1" xfId="0" applyNumberFormat="1" applyFont="1" applyFill="1" applyBorder="1" applyAlignment="1">
      <alignment horizontal="right"/>
    </xf>
    <xf numFmtId="4" fontId="7" fillId="0" borderId="47" xfId="0" applyNumberFormat="1" applyFont="1" applyFill="1" applyBorder="1" applyAlignment="1">
      <alignment horizontal="center" vertical="top" wrapText="1"/>
    </xf>
    <xf numFmtId="4" fontId="1" fillId="0" borderId="47" xfId="0" applyNumberFormat="1" applyFont="1" applyFill="1" applyBorder="1" applyAlignment="1">
      <alignment horizontal="center" vertical="center"/>
    </xf>
    <xf numFmtId="0" fontId="3" fillId="0" borderId="47" xfId="0" applyNumberFormat="1" applyFont="1" applyFill="1" applyBorder="1" applyAlignment="1">
      <alignment vertical="top" wrapText="1"/>
    </xf>
    <xf numFmtId="0" fontId="4" fillId="0" borderId="33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0" fillId="0" borderId="1" xfId="0" applyFont="1" applyFill="1" applyBorder="1" applyAlignment="1">
      <alignment vertical="top"/>
    </xf>
    <xf numFmtId="0" fontId="3" fillId="0" borderId="47" xfId="0" applyNumberFormat="1" applyFont="1" applyBorder="1" applyAlignment="1">
      <alignment horizontal="left" vertical="top" wrapText="1"/>
    </xf>
    <xf numFmtId="0" fontId="0" fillId="0" borderId="27" xfId="0" applyFont="1" applyBorder="1"/>
    <xf numFmtId="0" fontId="3" fillId="0" borderId="48" xfId="0" applyNumberFormat="1" applyFont="1" applyBorder="1" applyAlignment="1">
      <alignment vertical="top" wrapText="1"/>
    </xf>
    <xf numFmtId="0" fontId="3" fillId="0" borderId="47" xfId="0" applyFont="1" applyBorder="1" applyAlignment="1">
      <alignment wrapText="1"/>
    </xf>
    <xf numFmtId="4" fontId="3" fillId="0" borderId="47" xfId="0" applyNumberFormat="1" applyFont="1" applyBorder="1" applyAlignment="1">
      <alignment horizontal="center" vertical="center"/>
    </xf>
    <xf numFmtId="4" fontId="1" fillId="0" borderId="47" xfId="0" applyNumberFormat="1" applyFont="1" applyBorder="1" applyAlignment="1">
      <alignment horizontal="center" vertical="center" wrapText="1"/>
    </xf>
    <xf numFmtId="4" fontId="1" fillId="0" borderId="47" xfId="0" applyNumberFormat="1" applyFont="1" applyFill="1" applyBorder="1" applyAlignment="1">
      <alignment horizontal="center" vertical="center" wrapText="1"/>
    </xf>
    <xf numFmtId="0" fontId="3" fillId="0" borderId="47" xfId="0" applyFont="1" applyBorder="1" applyAlignment="1">
      <alignment vertical="top" wrapText="1"/>
    </xf>
    <xf numFmtId="0" fontId="3" fillId="0" borderId="47" xfId="0" applyNumberFormat="1" applyFont="1" applyBorder="1" applyAlignment="1">
      <alignment vertical="top"/>
    </xf>
    <xf numFmtId="0" fontId="4" fillId="0" borderId="47" xfId="0" applyNumberFormat="1" applyFont="1" applyBorder="1" applyAlignment="1">
      <alignment vertical="top"/>
    </xf>
    <xf numFmtId="0" fontId="3" fillId="0" borderId="47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top"/>
    </xf>
    <xf numFmtId="0" fontId="3" fillId="0" borderId="19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top" wrapText="1"/>
    </xf>
    <xf numFmtId="165" fontId="4" fillId="0" borderId="12" xfId="0" applyNumberFormat="1" applyFont="1" applyFill="1" applyBorder="1" applyAlignment="1">
      <alignment horizontal="center" vertical="top" wrapText="1"/>
    </xf>
    <xf numFmtId="0" fontId="4" fillId="0" borderId="4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left"/>
    </xf>
    <xf numFmtId="0" fontId="9" fillId="0" borderId="47" xfId="3" applyNumberFormat="1" applyFont="1" applyBorder="1" applyAlignment="1">
      <alignment vertical="top" wrapText="1"/>
    </xf>
    <xf numFmtId="4" fontId="9" fillId="0" borderId="47" xfId="3" applyNumberFormat="1" applyFont="1" applyBorder="1" applyAlignment="1">
      <alignment horizontal="center" vertical="top" wrapText="1"/>
    </xf>
    <xf numFmtId="0" fontId="0" fillId="0" borderId="27" xfId="3" applyFont="1" applyAlignment="1">
      <alignment horizontal="right"/>
    </xf>
    <xf numFmtId="0" fontId="1" fillId="0" borderId="1" xfId="0" applyNumberFormat="1" applyFont="1" applyBorder="1" applyAlignment="1">
      <alignment horizontal="right"/>
    </xf>
    <xf numFmtId="4" fontId="17" fillId="0" borderId="47" xfId="0" applyNumberFormat="1" applyFont="1" applyFill="1" applyBorder="1" applyAlignment="1">
      <alignment horizontal="center" vertical="top"/>
    </xf>
    <xf numFmtId="0" fontId="3" fillId="0" borderId="47" xfId="0" applyNumberFormat="1" applyFont="1" applyFill="1" applyBorder="1" applyAlignment="1">
      <alignment horizontal="left" vertical="top" wrapText="1"/>
    </xf>
    <xf numFmtId="4" fontId="4" fillId="0" borderId="47" xfId="0" applyNumberFormat="1" applyFont="1" applyFill="1" applyBorder="1" applyAlignment="1">
      <alignment horizontal="center" vertical="center"/>
    </xf>
    <xf numFmtId="0" fontId="3" fillId="0" borderId="47" xfId="1" applyNumberFormat="1" applyFont="1" applyFill="1" applyBorder="1" applyAlignment="1">
      <alignment vertical="top" wrapText="1"/>
    </xf>
    <xf numFmtId="0" fontId="4" fillId="0" borderId="47" xfId="1" applyNumberFormat="1" applyFont="1" applyFill="1" applyBorder="1" applyAlignment="1">
      <alignment vertical="top" wrapText="1"/>
    </xf>
    <xf numFmtId="0" fontId="3" fillId="0" borderId="47" xfId="1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/>
    <xf numFmtId="0" fontId="0" fillId="0" borderId="27" xfId="0" applyNumberFormat="1" applyFont="1" applyFill="1" applyBorder="1"/>
    <xf numFmtId="4" fontId="19" fillId="0" borderId="47" xfId="1" applyNumberFormat="1" applyFont="1" applyFill="1" applyBorder="1" applyAlignment="1">
      <alignment horizontal="center" vertical="top" wrapText="1"/>
    </xf>
    <xf numFmtId="4" fontId="19" fillId="0" borderId="47" xfId="1" applyNumberFormat="1" applyFont="1" applyFill="1" applyBorder="1" applyAlignment="1">
      <alignment horizontal="center" vertical="top"/>
    </xf>
    <xf numFmtId="0" fontId="9" fillId="0" borderId="47" xfId="3" applyNumberFormat="1" applyFont="1" applyFill="1" applyBorder="1" applyAlignment="1">
      <alignment vertical="top" wrapText="1"/>
    </xf>
    <xf numFmtId="0" fontId="9" fillId="0" borderId="47" xfId="3" applyNumberFormat="1" applyFont="1" applyFill="1" applyBorder="1" applyAlignment="1">
      <alignment horizontal="left" vertical="top" wrapText="1"/>
    </xf>
    <xf numFmtId="0" fontId="1" fillId="0" borderId="27" xfId="1" applyNumberFormat="1" applyFont="1" applyFill="1" applyBorder="1"/>
    <xf numFmtId="0" fontId="2" fillId="0" borderId="27" xfId="1" applyNumberFormat="1" applyFont="1" applyFill="1" applyBorder="1"/>
    <xf numFmtId="0" fontId="0" fillId="0" borderId="27" xfId="1" applyFont="1" applyFill="1"/>
    <xf numFmtId="0" fontId="8" fillId="0" borderId="47" xfId="1" applyNumberFormat="1" applyFont="1" applyFill="1" applyBorder="1" applyAlignment="1">
      <alignment vertical="top" wrapText="1"/>
    </xf>
    <xf numFmtId="0" fontId="0" fillId="0" borderId="27" xfId="1" applyNumberFormat="1" applyFont="1" applyFill="1" applyBorder="1" applyAlignment="1">
      <alignment horizontal="right"/>
    </xf>
    <xf numFmtId="0" fontId="3" fillId="0" borderId="47" xfId="0" applyNumberFormat="1" applyFont="1" applyFill="1" applyBorder="1" applyAlignment="1">
      <alignment horizontal="left" vertical="top" wrapText="1"/>
    </xf>
    <xf numFmtId="4" fontId="12" fillId="3" borderId="1" xfId="0" applyNumberFormat="1" applyFont="1" applyFill="1" applyBorder="1"/>
    <xf numFmtId="0" fontId="0" fillId="0" borderId="59" xfId="3" applyFont="1" applyBorder="1"/>
    <xf numFmtId="0" fontId="4" fillId="0" borderId="12" xfId="0" applyNumberFormat="1" applyFont="1" applyFill="1" applyBorder="1" applyAlignment="1">
      <alignment vertical="top" wrapText="1"/>
    </xf>
    <xf numFmtId="4" fontId="7" fillId="0" borderId="36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vertical="top" wrapText="1"/>
    </xf>
    <xf numFmtId="165" fontId="4" fillId="0" borderId="47" xfId="0" applyNumberFormat="1" applyFont="1" applyFill="1" applyBorder="1" applyAlignment="1">
      <alignment horizontal="center" vertical="top" wrapText="1"/>
    </xf>
    <xf numFmtId="0" fontId="4" fillId="0" borderId="47" xfId="0" applyNumberFormat="1" applyFont="1" applyFill="1" applyBorder="1" applyAlignment="1">
      <alignment vertical="top" wrapText="1"/>
    </xf>
    <xf numFmtId="4" fontId="0" fillId="0" borderId="0" xfId="0" applyNumberFormat="1"/>
    <xf numFmtId="0" fontId="3" fillId="0" borderId="47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right"/>
    </xf>
    <xf numFmtId="0" fontId="4" fillId="0" borderId="4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2" xfId="0" applyNumberFormat="1" applyFont="1" applyFill="1" applyBorder="1" applyAlignment="1">
      <alignment horizontal="left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/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/>
    </xf>
    <xf numFmtId="0" fontId="19" fillId="0" borderId="12" xfId="0" applyNumberFormat="1" applyFont="1" applyFill="1" applyBorder="1" applyAlignment="1">
      <alignment horizontal="center" vertical="center" wrapText="1"/>
    </xf>
    <xf numFmtId="0" fontId="19" fillId="0" borderId="13" xfId="0" applyNumberFormat="1" applyFont="1" applyFill="1" applyBorder="1" applyAlignment="1">
      <alignment horizontal="left" vertical="top" wrapText="1"/>
    </xf>
    <xf numFmtId="4" fontId="17" fillId="0" borderId="14" xfId="0" applyNumberFormat="1" applyFont="1" applyFill="1" applyBorder="1" applyAlignment="1">
      <alignment horizontal="center" vertical="top" wrapText="1"/>
    </xf>
    <xf numFmtId="4" fontId="17" fillId="0" borderId="15" xfId="0" applyNumberFormat="1" applyFont="1" applyFill="1" applyBorder="1" applyAlignment="1">
      <alignment horizontal="center" vertical="top" wrapText="1"/>
    </xf>
    <xf numFmtId="0" fontId="19" fillId="0" borderId="8" xfId="0" applyNumberFormat="1" applyFont="1" applyFill="1" applyBorder="1" applyAlignment="1">
      <alignment horizontal="left" vertical="top" wrapText="1"/>
    </xf>
    <xf numFmtId="4" fontId="17" fillId="0" borderId="12" xfId="0" applyNumberFormat="1" applyFont="1" applyFill="1" applyBorder="1" applyAlignment="1">
      <alignment horizontal="center" vertical="top" wrapText="1"/>
    </xf>
    <xf numFmtId="4" fontId="17" fillId="0" borderId="19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horizontal="left" vertical="top" wrapText="1"/>
    </xf>
    <xf numFmtId="4" fontId="17" fillId="0" borderId="21" xfId="0" applyNumberFormat="1" applyFont="1" applyFill="1" applyBorder="1" applyAlignment="1">
      <alignment horizontal="center" vertical="top" wrapText="1"/>
    </xf>
    <xf numFmtId="1" fontId="19" fillId="0" borderId="20" xfId="0" applyNumberFormat="1" applyFont="1" applyFill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vertical="top" wrapText="1"/>
    </xf>
    <xf numFmtId="0" fontId="19" fillId="0" borderId="20" xfId="0" applyNumberFormat="1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>
      <alignment horizontal="left" vertical="top" wrapText="1"/>
    </xf>
    <xf numFmtId="4" fontId="17" fillId="0" borderId="20" xfId="0" applyNumberFormat="1" applyFont="1" applyFill="1" applyBorder="1" applyAlignment="1">
      <alignment horizontal="center" vertical="top" wrapText="1"/>
    </xf>
    <xf numFmtId="0" fontId="19" fillId="0" borderId="22" xfId="0" applyNumberFormat="1" applyFont="1" applyFill="1" applyBorder="1" applyAlignment="1">
      <alignment vertical="top" wrapText="1"/>
    </xf>
    <xf numFmtId="1" fontId="19" fillId="0" borderId="7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vertical="top" wrapText="1"/>
    </xf>
    <xf numFmtId="4" fontId="17" fillId="0" borderId="28" xfId="0" applyNumberFormat="1" applyFont="1" applyFill="1" applyBorder="1" applyAlignment="1">
      <alignment horizontal="center" vertical="top" wrapText="1"/>
    </xf>
    <xf numFmtId="1" fontId="19" fillId="0" borderId="12" xfId="0" applyNumberFormat="1" applyFont="1" applyFill="1" applyBorder="1" applyAlignment="1">
      <alignment horizontal="center" vertical="top" wrapText="1"/>
    </xf>
    <xf numFmtId="0" fontId="19" fillId="0" borderId="12" xfId="0" applyNumberFormat="1" applyFont="1" applyFill="1" applyBorder="1" applyAlignment="1">
      <alignment vertical="top" wrapText="1"/>
    </xf>
    <xf numFmtId="0" fontId="19" fillId="0" borderId="12" xfId="0" applyNumberFormat="1" applyFont="1" applyFill="1" applyBorder="1" applyAlignment="1">
      <alignment horizontal="left" vertical="top" wrapText="1"/>
    </xf>
    <xf numFmtId="0" fontId="19" fillId="0" borderId="18" xfId="0" applyNumberFormat="1" applyFont="1" applyFill="1" applyBorder="1" applyAlignment="1">
      <alignment horizontal="left" vertical="top" wrapText="1"/>
    </xf>
    <xf numFmtId="0" fontId="19" fillId="0" borderId="48" xfId="0" applyNumberFormat="1" applyFont="1" applyFill="1" applyBorder="1" applyAlignment="1">
      <alignment vertical="top" wrapText="1"/>
    </xf>
    <xf numFmtId="1" fontId="19" fillId="0" borderId="27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vertical="top" wrapText="1"/>
    </xf>
    <xf numFmtId="4" fontId="17" fillId="0" borderId="47" xfId="0" applyNumberFormat="1" applyFont="1" applyFill="1" applyBorder="1" applyAlignment="1">
      <alignment horizontal="center" vertical="top" wrapText="1"/>
    </xf>
    <xf numFmtId="4" fontId="17" fillId="0" borderId="51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horizontal="left" vertical="top" wrapText="1"/>
    </xf>
    <xf numFmtId="4" fontId="23" fillId="0" borderId="47" xfId="0" applyNumberFormat="1" applyFont="1" applyFill="1" applyBorder="1" applyAlignment="1">
      <alignment horizontal="center" vertical="top"/>
    </xf>
    <xf numFmtId="0" fontId="24" fillId="0" borderId="47" xfId="0" applyFont="1" applyFill="1" applyBorder="1"/>
    <xf numFmtId="0" fontId="0" fillId="0" borderId="27" xfId="5" applyFont="1" applyFill="1"/>
    <xf numFmtId="0" fontId="3" fillId="0" borderId="7" xfId="5" applyNumberFormat="1" applyFont="1" applyFill="1" applyBorder="1" applyAlignment="1">
      <alignment horizontal="center" vertical="center" wrapText="1"/>
    </xf>
    <xf numFmtId="0" fontId="3" fillId="0" borderId="28" xfId="5" applyNumberFormat="1" applyFont="1" applyFill="1" applyBorder="1" applyAlignment="1">
      <alignment horizontal="center" vertical="center" wrapText="1"/>
    </xf>
    <xf numFmtId="0" fontId="4" fillId="0" borderId="7" xfId="5" applyNumberFormat="1" applyFont="1" applyFill="1" applyBorder="1" applyAlignment="1">
      <alignment horizontal="center" vertical="center" wrapText="1"/>
    </xf>
    <xf numFmtId="0" fontId="4" fillId="0" borderId="8" xfId="5" applyNumberFormat="1" applyFont="1" applyFill="1" applyBorder="1" applyAlignment="1">
      <alignment horizontal="center" vertical="center" wrapText="1"/>
    </xf>
    <xf numFmtId="0" fontId="4" fillId="0" borderId="41" xfId="5" applyNumberFormat="1" applyFont="1" applyFill="1" applyBorder="1" applyAlignment="1">
      <alignment horizontal="left" vertical="top" wrapText="1"/>
    </xf>
    <xf numFmtId="4" fontId="4" fillId="0" borderId="36" xfId="5" applyNumberFormat="1" applyFont="1" applyFill="1" applyBorder="1" applyAlignment="1">
      <alignment horizontal="center" vertical="top" wrapText="1"/>
    </xf>
    <xf numFmtId="4" fontId="4" fillId="0" borderId="8" xfId="5" applyNumberFormat="1" applyFont="1" applyFill="1" applyBorder="1" applyAlignment="1">
      <alignment horizontal="center" vertical="top" wrapText="1"/>
    </xf>
    <xf numFmtId="0" fontId="4" fillId="0" borderId="18" xfId="5" applyNumberFormat="1" applyFont="1" applyFill="1" applyBorder="1" applyAlignment="1">
      <alignment horizontal="left" vertical="top" wrapText="1"/>
    </xf>
    <xf numFmtId="0" fontId="4" fillId="0" borderId="7" xfId="5" applyNumberFormat="1" applyFont="1" applyFill="1" applyBorder="1" applyAlignment="1">
      <alignment horizontal="left" vertical="top" wrapText="1"/>
    </xf>
    <xf numFmtId="4" fontId="4" fillId="0" borderId="12" xfId="5" applyNumberFormat="1" applyFont="1" applyFill="1" applyBorder="1" applyAlignment="1">
      <alignment horizontal="center" vertical="top" wrapText="1"/>
    </xf>
    <xf numFmtId="0" fontId="4" fillId="0" borderId="40" xfId="5" applyNumberFormat="1" applyFont="1" applyFill="1" applyBorder="1" applyAlignment="1">
      <alignment horizontal="left" vertical="top" wrapText="1"/>
    </xf>
    <xf numFmtId="0" fontId="4" fillId="0" borderId="6" xfId="5" applyNumberFormat="1" applyFont="1" applyFill="1" applyBorder="1" applyAlignment="1">
      <alignment horizontal="left" vertical="top" wrapText="1"/>
    </xf>
    <xf numFmtId="0" fontId="4" fillId="0" borderId="27" xfId="5" applyNumberFormat="1" applyFont="1" applyFill="1" applyBorder="1" applyAlignment="1">
      <alignment horizontal="left" vertical="top" wrapText="1"/>
    </xf>
    <xf numFmtId="0" fontId="11" fillId="0" borderId="27" xfId="5" applyNumberFormat="1" applyFont="1" applyFill="1" applyBorder="1"/>
    <xf numFmtId="0" fontId="11" fillId="0" borderId="27" xfId="5" applyNumberFormat="1" applyFont="1" applyFill="1" applyBorder="1" applyAlignment="1">
      <alignment wrapText="1"/>
    </xf>
    <xf numFmtId="1" fontId="19" fillId="0" borderId="47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1" fontId="19" fillId="0" borderId="15" xfId="0" applyNumberFormat="1" applyFont="1" applyFill="1" applyBorder="1" applyAlignment="1">
      <alignment horizontal="center" vertical="top" wrapText="1"/>
    </xf>
    <xf numFmtId="0" fontId="19" fillId="0" borderId="15" xfId="0" applyNumberFormat="1" applyFont="1" applyFill="1" applyBorder="1" applyAlignment="1">
      <alignment vertical="top" wrapText="1"/>
    </xf>
    <xf numFmtId="0" fontId="19" fillId="0" borderId="15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right"/>
    </xf>
    <xf numFmtId="0" fontId="3" fillId="0" borderId="7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left" vertical="top"/>
    </xf>
    <xf numFmtId="0" fontId="4" fillId="0" borderId="47" xfId="0" applyFont="1" applyFill="1" applyBorder="1" applyAlignment="1">
      <alignment horizontal="left" vertical="top" wrapText="1"/>
    </xf>
    <xf numFmtId="0" fontId="4" fillId="0" borderId="47" xfId="0" applyNumberFormat="1" applyFont="1" applyFill="1" applyBorder="1" applyAlignment="1">
      <alignment horizontal="center" vertical="top" wrapText="1"/>
    </xf>
    <xf numFmtId="0" fontId="14" fillId="0" borderId="47" xfId="0" applyFont="1" applyFill="1" applyBorder="1" applyAlignment="1">
      <alignment horizontal="center" vertical="top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center"/>
    </xf>
    <xf numFmtId="0" fontId="1" fillId="0" borderId="47" xfId="0" applyFont="1" applyFill="1" applyBorder="1" applyAlignment="1">
      <alignment horizontal="center"/>
    </xf>
    <xf numFmtId="0" fontId="3" fillId="0" borderId="47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 vertical="top"/>
    </xf>
    <xf numFmtId="0" fontId="2" fillId="0" borderId="2" xfId="0" applyNumberFormat="1" applyFont="1" applyBorder="1" applyAlignment="1">
      <alignment horizontal="right" vertical="top"/>
    </xf>
    <xf numFmtId="0" fontId="2" fillId="0" borderId="3" xfId="0" applyNumberFormat="1" applyFont="1" applyBorder="1" applyAlignment="1">
      <alignment horizontal="right" vertical="top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47" xfId="0" applyNumberFormat="1" applyFont="1" applyBorder="1" applyAlignment="1">
      <alignment horizontal="left" vertical="top"/>
    </xf>
    <xf numFmtId="0" fontId="3" fillId="0" borderId="54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7" xfId="0" applyFont="1" applyBorder="1" applyAlignment="1">
      <alignment horizontal="center"/>
    </xf>
    <xf numFmtId="0" fontId="3" fillId="0" borderId="47" xfId="0" applyFont="1" applyBorder="1" applyAlignment="1">
      <alignment horizontal="center" vertical="top" wrapText="1"/>
    </xf>
    <xf numFmtId="0" fontId="22" fillId="0" borderId="1" xfId="0" applyNumberFormat="1" applyFont="1" applyFill="1" applyBorder="1" applyAlignment="1">
      <alignment horizontal="right"/>
    </xf>
    <xf numFmtId="0" fontId="22" fillId="0" borderId="1" xfId="0" applyNumberFormat="1" applyFont="1" applyFill="1" applyBorder="1" applyAlignment="1">
      <alignment horizontal="right" vertical="top" wrapText="1"/>
    </xf>
    <xf numFmtId="0" fontId="22" fillId="0" borderId="2" xfId="0" applyNumberFormat="1" applyFont="1" applyFill="1" applyBorder="1" applyAlignment="1">
      <alignment horizontal="right" vertical="top" wrapText="1"/>
    </xf>
    <xf numFmtId="0" fontId="22" fillId="0" borderId="3" xfId="0" applyNumberFormat="1" applyFont="1" applyFill="1" applyBorder="1" applyAlignment="1">
      <alignment horizontal="right" vertical="top" wrapText="1"/>
    </xf>
    <xf numFmtId="0" fontId="22" fillId="0" borderId="4" xfId="0" applyNumberFormat="1" applyFont="1" applyFill="1" applyBorder="1" applyAlignment="1">
      <alignment horizontal="center" vertical="top" wrapText="1"/>
    </xf>
    <xf numFmtId="0" fontId="22" fillId="0" borderId="5" xfId="0" applyNumberFormat="1" applyFont="1" applyFill="1" applyBorder="1" applyAlignment="1">
      <alignment horizontal="center" vertical="top" wrapText="1"/>
    </xf>
    <xf numFmtId="0" fontId="22" fillId="0" borderId="6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11" xfId="0" applyNumberFormat="1" applyFont="1" applyFill="1" applyBorder="1" applyAlignment="1">
      <alignment horizontal="center" vertical="center" wrapText="1"/>
    </xf>
    <xf numFmtId="0" fontId="20" fillId="0" borderId="8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left" vertical="top" wrapText="1"/>
    </xf>
    <xf numFmtId="0" fontId="19" fillId="0" borderId="16" xfId="0" applyNumberFormat="1" applyFont="1" applyFill="1" applyBorder="1" applyAlignment="1">
      <alignment horizontal="left" vertical="top" wrapText="1"/>
    </xf>
    <xf numFmtId="0" fontId="19" fillId="0" borderId="11" xfId="0" applyNumberFormat="1" applyFont="1" applyFill="1" applyBorder="1" applyAlignment="1">
      <alignment horizontal="left" vertical="top" wrapText="1"/>
    </xf>
    <xf numFmtId="0" fontId="19" fillId="0" borderId="12" xfId="0" applyNumberFormat="1" applyFont="1" applyFill="1" applyBorder="1" applyAlignment="1">
      <alignment horizontal="center" vertical="top" wrapText="1"/>
    </xf>
    <xf numFmtId="0" fontId="19" fillId="0" borderId="16" xfId="0" applyNumberFormat="1" applyFont="1" applyFill="1" applyBorder="1" applyAlignment="1">
      <alignment horizontal="center" vertical="top" wrapText="1"/>
    </xf>
    <xf numFmtId="0" fontId="19" fillId="0" borderId="17" xfId="0" applyNumberFormat="1" applyFont="1" applyFill="1" applyBorder="1" applyAlignment="1">
      <alignment horizontal="center" vertical="top" wrapText="1"/>
    </xf>
    <xf numFmtId="0" fontId="19" fillId="0" borderId="12" xfId="0" applyNumberFormat="1" applyFont="1" applyFill="1" applyBorder="1" applyAlignment="1">
      <alignment horizontal="left" vertical="top" wrapText="1"/>
    </xf>
    <xf numFmtId="0" fontId="19" fillId="0" borderId="17" xfId="0" applyNumberFormat="1" applyFont="1" applyFill="1" applyBorder="1" applyAlignment="1">
      <alignment horizontal="left" vertical="top" wrapText="1"/>
    </xf>
    <xf numFmtId="0" fontId="19" fillId="0" borderId="7" xfId="0" applyNumberFormat="1" applyFont="1" applyFill="1" applyBorder="1" applyAlignment="1">
      <alignment horizontal="center" vertical="top" wrapText="1"/>
    </xf>
    <xf numFmtId="0" fontId="19" fillId="0" borderId="11" xfId="0" applyNumberFormat="1" applyFont="1" applyFill="1" applyBorder="1" applyAlignment="1">
      <alignment horizontal="center" vertical="top" wrapText="1"/>
    </xf>
    <xf numFmtId="0" fontId="19" fillId="0" borderId="15" xfId="0" applyNumberFormat="1" applyFont="1" applyFill="1" applyBorder="1" applyAlignment="1">
      <alignment horizontal="center" vertical="top" wrapText="1"/>
    </xf>
    <xf numFmtId="1" fontId="19" fillId="0" borderId="47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horizontal="left" vertical="top" wrapText="1"/>
    </xf>
    <xf numFmtId="0" fontId="19" fillId="0" borderId="47" xfId="0" applyNumberFormat="1" applyFont="1" applyFill="1" applyBorder="1" applyAlignment="1">
      <alignment horizontal="center" vertical="top" wrapText="1"/>
    </xf>
    <xf numFmtId="0" fontId="6" fillId="0" borderId="57" xfId="0" applyNumberFormat="1" applyFont="1" applyBorder="1" applyAlignment="1">
      <alignment horizontal="center" vertical="top" wrapText="1"/>
    </xf>
    <xf numFmtId="0" fontId="6" fillId="0" borderId="63" xfId="0" applyNumberFormat="1" applyFont="1" applyBorder="1" applyAlignment="1">
      <alignment horizontal="center" vertical="top" wrapText="1"/>
    </xf>
    <xf numFmtId="0" fontId="6" fillId="0" borderId="58" xfId="0" applyNumberFormat="1" applyFont="1" applyBorder="1" applyAlignment="1">
      <alignment horizontal="center" vertical="top" wrapText="1"/>
    </xf>
    <xf numFmtId="0" fontId="6" fillId="0" borderId="59" xfId="0" applyNumberFormat="1" applyFont="1" applyBorder="1" applyAlignment="1">
      <alignment horizontal="center" vertical="top" wrapText="1"/>
    </xf>
    <xf numFmtId="0" fontId="6" fillId="0" borderId="27" xfId="0" applyNumberFormat="1" applyFont="1" applyBorder="1" applyAlignment="1">
      <alignment horizontal="center" vertical="top" wrapText="1"/>
    </xf>
    <xf numFmtId="0" fontId="6" fillId="0" borderId="60" xfId="0" applyNumberFormat="1" applyFont="1" applyBorder="1" applyAlignment="1">
      <alignment horizontal="center" vertical="top" wrapText="1"/>
    </xf>
    <xf numFmtId="0" fontId="6" fillId="0" borderId="61" xfId="0" applyNumberFormat="1" applyFont="1" applyBorder="1" applyAlignment="1">
      <alignment horizontal="center" vertical="top" wrapText="1"/>
    </xf>
    <xf numFmtId="0" fontId="6" fillId="0" borderId="56" xfId="0" applyNumberFormat="1" applyFont="1" applyBorder="1" applyAlignment="1">
      <alignment horizontal="center" vertical="top" wrapText="1"/>
    </xf>
    <xf numFmtId="0" fontId="6" fillId="0" borderId="62" xfId="0" applyNumberFormat="1" applyFont="1" applyBorder="1" applyAlignment="1">
      <alignment horizontal="center" vertical="top" wrapText="1"/>
    </xf>
    <xf numFmtId="0" fontId="3" fillId="0" borderId="57" xfId="0" applyFont="1" applyBorder="1" applyAlignment="1">
      <alignment horizontal="center" vertical="top" wrapText="1"/>
    </xf>
    <xf numFmtId="0" fontId="3" fillId="0" borderId="58" xfId="0" applyFont="1" applyBorder="1" applyAlignment="1">
      <alignment horizontal="center" vertical="top" wrapText="1"/>
    </xf>
    <xf numFmtId="0" fontId="3" fillId="0" borderId="59" xfId="0" applyFont="1" applyBorder="1" applyAlignment="1">
      <alignment horizontal="center" vertical="top" wrapText="1"/>
    </xf>
    <xf numFmtId="0" fontId="3" fillId="0" borderId="60" xfId="0" applyFont="1" applyBorder="1" applyAlignment="1">
      <alignment horizontal="center" vertical="top" wrapText="1"/>
    </xf>
    <xf numFmtId="0" fontId="3" fillId="0" borderId="61" xfId="0" applyFont="1" applyBorder="1" applyAlignment="1">
      <alignment horizontal="center" vertical="top" wrapText="1"/>
    </xf>
    <xf numFmtId="0" fontId="3" fillId="0" borderId="62" xfId="0" applyFont="1" applyBorder="1" applyAlignment="1">
      <alignment horizontal="center" vertical="top" wrapText="1"/>
    </xf>
    <xf numFmtId="0" fontId="2" fillId="0" borderId="56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4" fillId="0" borderId="54" xfId="0" applyNumberFormat="1" applyFont="1" applyBorder="1" applyAlignment="1">
      <alignment horizontal="center" vertical="top"/>
    </xf>
    <xf numFmtId="0" fontId="4" fillId="0" borderId="51" xfId="0" applyNumberFormat="1" applyFont="1" applyBorder="1" applyAlignment="1">
      <alignment horizontal="center" vertical="top"/>
    </xf>
    <xf numFmtId="0" fontId="1" fillId="0" borderId="48" xfId="0" applyNumberFormat="1" applyFont="1" applyFill="1" applyBorder="1" applyAlignment="1">
      <alignment horizontal="center"/>
    </xf>
    <xf numFmtId="0" fontId="1" fillId="0" borderId="50" xfId="0" applyNumberFormat="1" applyFont="1" applyFill="1" applyBorder="1" applyAlignment="1">
      <alignment horizontal="center"/>
    </xf>
    <xf numFmtId="0" fontId="1" fillId="0" borderId="49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left" vertical="top" wrapText="1"/>
    </xf>
    <xf numFmtId="0" fontId="4" fillId="0" borderId="47" xfId="0" applyNumberFormat="1" applyFont="1" applyFill="1" applyBorder="1" applyAlignment="1">
      <alignment horizontal="center" vertical="top" wrapText="1"/>
    </xf>
    <xf numFmtId="0" fontId="4" fillId="0" borderId="48" xfId="0" applyFont="1" applyFill="1" applyBorder="1" applyAlignment="1">
      <alignment horizontal="left" vertical="top" wrapText="1"/>
    </xf>
    <xf numFmtId="0" fontId="4" fillId="0" borderId="49" xfId="0" applyFont="1" applyFill="1" applyBorder="1" applyAlignment="1">
      <alignment horizontal="left" vertical="top" wrapText="1"/>
    </xf>
    <xf numFmtId="0" fontId="4" fillId="0" borderId="50" xfId="0" applyFont="1" applyFill="1" applyBorder="1" applyAlignment="1">
      <alignment horizontal="left" vertical="top" wrapText="1"/>
    </xf>
    <xf numFmtId="0" fontId="4" fillId="0" borderId="48" xfId="0" applyNumberFormat="1" applyFont="1" applyFill="1" applyBorder="1" applyAlignment="1">
      <alignment horizontal="center" vertical="top" wrapText="1"/>
    </xf>
    <xf numFmtId="0" fontId="4" fillId="0" borderId="49" xfId="0" applyNumberFormat="1" applyFont="1" applyFill="1" applyBorder="1" applyAlignment="1">
      <alignment horizontal="center" vertical="top" wrapText="1"/>
    </xf>
    <xf numFmtId="0" fontId="4" fillId="0" borderId="50" xfId="0" applyNumberFormat="1" applyFont="1" applyFill="1" applyBorder="1" applyAlignment="1">
      <alignment horizontal="center" vertical="top" wrapText="1"/>
    </xf>
    <xf numFmtId="0" fontId="0" fillId="0" borderId="47" xfId="0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0" fillId="0" borderId="49" xfId="0" applyFill="1" applyBorder="1" applyAlignment="1">
      <alignment horizontal="center"/>
    </xf>
    <xf numFmtId="0" fontId="0" fillId="0" borderId="50" xfId="0" applyFill="1" applyBorder="1" applyAlignment="1">
      <alignment horizontal="center"/>
    </xf>
    <xf numFmtId="0" fontId="14" fillId="0" borderId="48" xfId="0" applyFont="1" applyFill="1" applyBorder="1" applyAlignment="1">
      <alignment horizontal="center" vertical="top"/>
    </xf>
    <xf numFmtId="0" fontId="14" fillId="0" borderId="49" xfId="0" applyFont="1" applyFill="1" applyBorder="1" applyAlignment="1">
      <alignment horizontal="center" vertical="top"/>
    </xf>
    <xf numFmtId="0" fontId="14" fillId="0" borderId="50" xfId="0" applyFont="1" applyFill="1" applyBorder="1" applyAlignment="1">
      <alignment horizontal="center" vertical="top"/>
    </xf>
    <xf numFmtId="0" fontId="14" fillId="0" borderId="47" xfId="0" applyFont="1" applyFill="1" applyBorder="1" applyAlignment="1">
      <alignment horizontal="center" vertical="top"/>
    </xf>
    <xf numFmtId="0" fontId="1" fillId="0" borderId="48" xfId="0" applyNumberFormat="1" applyFont="1" applyFill="1" applyBorder="1" applyAlignment="1">
      <alignment horizontal="center" vertical="top" wrapText="1"/>
    </xf>
    <xf numFmtId="0" fontId="1" fillId="0" borderId="49" xfId="0" applyNumberFormat="1" applyFont="1" applyFill="1" applyBorder="1" applyAlignment="1">
      <alignment horizontal="center" vertical="top" wrapText="1"/>
    </xf>
    <xf numFmtId="0" fontId="1" fillId="0" borderId="50" xfId="0" applyNumberFormat="1" applyFont="1" applyFill="1" applyBorder="1" applyAlignment="1">
      <alignment horizontal="center" vertical="top" wrapText="1"/>
    </xf>
    <xf numFmtId="0" fontId="1" fillId="0" borderId="47" xfId="0" applyFont="1" applyFill="1" applyBorder="1" applyAlignment="1">
      <alignment horizontal="center" vertical="top"/>
    </xf>
    <xf numFmtId="0" fontId="1" fillId="0" borderId="48" xfId="0" applyFont="1" applyFill="1" applyBorder="1" applyAlignment="1">
      <alignment horizontal="center"/>
    </xf>
    <xf numFmtId="0" fontId="1" fillId="0" borderId="49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/>
    </xf>
    <xf numFmtId="0" fontId="1" fillId="0" borderId="48" xfId="0" applyFont="1" applyFill="1" applyBorder="1" applyAlignment="1">
      <alignment horizontal="center" vertical="top"/>
    </xf>
    <xf numFmtId="0" fontId="1" fillId="0" borderId="49" xfId="0" applyFont="1" applyFill="1" applyBorder="1" applyAlignment="1">
      <alignment horizontal="center" vertical="top"/>
    </xf>
    <xf numFmtId="0" fontId="1" fillId="0" borderId="50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right"/>
    </xf>
    <xf numFmtId="0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3" xfId="0" applyNumberFormat="1" applyFont="1" applyFill="1" applyBorder="1" applyAlignment="1">
      <alignment horizontal="right" vertical="top" wrapText="1"/>
    </xf>
    <xf numFmtId="0" fontId="2" fillId="0" borderId="24" xfId="0" applyNumberFormat="1" applyFont="1" applyFill="1" applyBorder="1" applyAlignment="1">
      <alignment horizontal="right" vertical="top" wrapText="1"/>
    </xf>
    <xf numFmtId="0" fontId="2" fillId="0" borderId="25" xfId="0" applyNumberFormat="1" applyFont="1" applyFill="1" applyBorder="1" applyAlignment="1">
      <alignment horizontal="right" vertical="top" wrapText="1"/>
    </xf>
    <xf numFmtId="0" fontId="2" fillId="0" borderId="26" xfId="0" applyNumberFormat="1" applyFont="1" applyFill="1" applyBorder="1" applyAlignment="1">
      <alignment horizontal="right" vertical="top" wrapText="1"/>
    </xf>
    <xf numFmtId="0" fontId="2" fillId="0" borderId="27" xfId="0" applyNumberFormat="1" applyFont="1" applyFill="1" applyBorder="1" applyAlignment="1">
      <alignment horizontal="right" vertical="top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40" xfId="0" applyNumberFormat="1" applyFont="1" applyFill="1" applyBorder="1" applyAlignment="1">
      <alignment horizontal="center" vertical="center" wrapText="1"/>
    </xf>
    <xf numFmtId="0" fontId="4" fillId="0" borderId="4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left" vertical="top" wrapText="1"/>
    </xf>
    <xf numFmtId="0" fontId="4" fillId="0" borderId="20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20" xfId="0" applyNumberFormat="1" applyFont="1" applyFill="1" applyBorder="1" applyAlignment="1">
      <alignment horizontal="center" vertical="top" wrapText="1"/>
    </xf>
    <xf numFmtId="49" fontId="4" fillId="0" borderId="15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11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8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16" xfId="0" applyNumberFormat="1" applyFont="1" applyFill="1" applyBorder="1" applyAlignment="1">
      <alignment horizontal="center" vertical="top" wrapText="1"/>
    </xf>
    <xf numFmtId="0" fontId="4" fillId="0" borderId="11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6" xfId="0" applyNumberFormat="1" applyFont="1" applyFill="1" applyBorder="1" applyAlignment="1">
      <alignment vertical="top" wrapText="1"/>
    </xf>
    <xf numFmtId="0" fontId="4" fillId="0" borderId="11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6" xfId="0" applyNumberFormat="1" applyFont="1" applyFill="1" applyBorder="1" applyAlignment="1">
      <alignment horizontal="left" vertical="top" wrapText="1"/>
    </xf>
    <xf numFmtId="0" fontId="4" fillId="0" borderId="11" xfId="0" applyNumberFormat="1" applyFont="1" applyFill="1" applyBorder="1" applyAlignment="1">
      <alignment horizontal="left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4" fillId="0" borderId="43" xfId="0" applyNumberFormat="1" applyFont="1" applyFill="1" applyBorder="1" applyAlignment="1">
      <alignment horizontal="left" vertical="top" wrapText="1"/>
    </xf>
    <xf numFmtId="0" fontId="4" fillId="0" borderId="52" xfId="0" applyNumberFormat="1" applyFont="1" applyFill="1" applyBorder="1" applyAlignment="1">
      <alignment horizontal="left" vertical="top" wrapText="1"/>
    </xf>
    <xf numFmtId="4" fontId="7" fillId="0" borderId="44" xfId="0" applyNumberFormat="1" applyFont="1" applyFill="1" applyBorder="1" applyAlignment="1">
      <alignment horizontal="center" vertical="top"/>
    </xf>
    <xf numFmtId="4" fontId="7" fillId="0" borderId="49" xfId="0" applyNumberFormat="1" applyFont="1" applyFill="1" applyBorder="1" applyAlignment="1">
      <alignment horizontal="center" vertical="top"/>
    </xf>
    <xf numFmtId="0" fontId="4" fillId="0" borderId="20" xfId="0" applyNumberFormat="1" applyFont="1" applyFill="1" applyBorder="1" applyAlignment="1">
      <alignment horizontal="center" vertical="top" wrapText="1"/>
    </xf>
    <xf numFmtId="0" fontId="0" fillId="0" borderId="57" xfId="0" applyFill="1" applyBorder="1" applyAlignment="1">
      <alignment horizontal="center"/>
    </xf>
    <xf numFmtId="0" fontId="0" fillId="0" borderId="59" xfId="0" applyFill="1" applyBorder="1" applyAlignment="1">
      <alignment horizontal="center"/>
    </xf>
    <xf numFmtId="4" fontId="7" fillId="0" borderId="45" xfId="0" applyNumberFormat="1" applyFont="1" applyFill="1" applyBorder="1" applyAlignment="1">
      <alignment horizontal="center" vertical="top"/>
    </xf>
    <xf numFmtId="4" fontId="7" fillId="0" borderId="53" xfId="0" applyNumberFormat="1" applyFont="1" applyFill="1" applyBorder="1" applyAlignment="1">
      <alignment horizontal="center" vertical="top"/>
    </xf>
    <xf numFmtId="0" fontId="4" fillId="0" borderId="45" xfId="0" applyNumberFormat="1" applyFont="1" applyFill="1" applyBorder="1" applyAlignment="1">
      <alignment horizontal="center" vertical="top" wrapText="1"/>
    </xf>
    <xf numFmtId="0" fontId="4" fillId="0" borderId="53" xfId="0" applyNumberFormat="1" applyFont="1" applyFill="1" applyBorder="1" applyAlignment="1">
      <alignment horizontal="center" vertical="top" wrapText="1"/>
    </xf>
    <xf numFmtId="0" fontId="4" fillId="0" borderId="64" xfId="0" applyNumberFormat="1" applyFont="1" applyFill="1" applyBorder="1" applyAlignment="1">
      <alignment horizontal="center" vertical="top" wrapText="1"/>
    </xf>
    <xf numFmtId="0" fontId="1" fillId="0" borderId="12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4" fillId="0" borderId="11" xfId="0" applyNumberFormat="1" applyFont="1" applyFill="1" applyBorder="1" applyAlignment="1">
      <alignment horizontal="center" vertical="top"/>
    </xf>
    <xf numFmtId="0" fontId="1" fillId="0" borderId="7" xfId="0" applyNumberFormat="1" applyFont="1" applyFill="1" applyBorder="1" applyAlignment="1">
      <alignment horizontal="center" vertical="top"/>
    </xf>
    <xf numFmtId="0" fontId="1" fillId="0" borderId="20" xfId="0" applyNumberFormat="1" applyFont="1" applyFill="1" applyBorder="1" applyAlignment="1">
      <alignment horizontal="center" vertical="top"/>
    </xf>
    <xf numFmtId="0" fontId="1" fillId="0" borderId="42" xfId="0" applyNumberFormat="1" applyFont="1" applyFill="1" applyBorder="1" applyAlignment="1">
      <alignment horizontal="center" vertical="top"/>
    </xf>
    <xf numFmtId="0" fontId="4" fillId="0" borderId="42" xfId="0" applyNumberFormat="1" applyFont="1" applyFill="1" applyBorder="1" applyAlignment="1">
      <alignment horizontal="left" vertical="top" wrapText="1"/>
    </xf>
    <xf numFmtId="0" fontId="4" fillId="0" borderId="42" xfId="0" applyNumberFormat="1" applyFont="1" applyFill="1" applyBorder="1" applyAlignment="1">
      <alignment horizontal="center" vertical="top" wrapText="1"/>
    </xf>
    <xf numFmtId="164" fontId="3" fillId="0" borderId="47" xfId="1" applyNumberFormat="1" applyFont="1" applyFill="1" applyBorder="1" applyAlignment="1">
      <alignment horizontal="center" vertical="top" wrapText="1"/>
    </xf>
    <xf numFmtId="0" fontId="3" fillId="0" borderId="47" xfId="1" applyNumberFormat="1" applyFont="1" applyFill="1" applyBorder="1" applyAlignment="1">
      <alignment horizontal="center" vertical="top" wrapText="1"/>
    </xf>
    <xf numFmtId="0" fontId="3" fillId="0" borderId="47" xfId="1" applyNumberFormat="1" applyFont="1" applyFill="1" applyBorder="1" applyAlignment="1">
      <alignment horizontal="center" vertical="center" wrapText="1"/>
    </xf>
    <xf numFmtId="0" fontId="3" fillId="0" borderId="58" xfId="1" applyNumberFormat="1" applyFont="1" applyFill="1" applyBorder="1" applyAlignment="1">
      <alignment horizontal="center" vertical="top" wrapText="1"/>
    </xf>
    <xf numFmtId="0" fontId="3" fillId="0" borderId="62" xfId="1" applyNumberFormat="1" applyFont="1" applyFill="1" applyBorder="1" applyAlignment="1">
      <alignment horizontal="center" vertical="top" wrapText="1"/>
    </xf>
    <xf numFmtId="0" fontId="3" fillId="0" borderId="57" xfId="1" applyNumberFormat="1" applyFont="1" applyFill="1" applyBorder="1" applyAlignment="1">
      <alignment horizontal="center" vertical="top" wrapText="1"/>
    </xf>
    <xf numFmtId="0" fontId="3" fillId="0" borderId="63" xfId="1" applyNumberFormat="1" applyFont="1" applyFill="1" applyBorder="1" applyAlignment="1">
      <alignment horizontal="center" vertical="top" wrapText="1"/>
    </xf>
    <xf numFmtId="0" fontId="3" fillId="0" borderId="59" xfId="1" applyNumberFormat="1" applyFont="1" applyFill="1" applyBorder="1" applyAlignment="1">
      <alignment horizontal="center" vertical="top" wrapText="1"/>
    </xf>
    <xf numFmtId="0" fontId="3" fillId="0" borderId="27" xfId="1" applyNumberFormat="1" applyFont="1" applyFill="1" applyBorder="1" applyAlignment="1">
      <alignment horizontal="center" vertical="top" wrapText="1"/>
    </xf>
    <xf numFmtId="0" fontId="3" fillId="0" borderId="60" xfId="1" applyNumberFormat="1" applyFont="1" applyFill="1" applyBorder="1" applyAlignment="1">
      <alignment horizontal="center" vertical="top" wrapText="1"/>
    </xf>
    <xf numFmtId="0" fontId="3" fillId="0" borderId="61" xfId="1" applyNumberFormat="1" applyFont="1" applyFill="1" applyBorder="1" applyAlignment="1">
      <alignment horizontal="center" vertical="top" wrapText="1"/>
    </xf>
    <xf numFmtId="0" fontId="3" fillId="0" borderId="56" xfId="1" applyNumberFormat="1" applyFont="1" applyFill="1" applyBorder="1" applyAlignment="1">
      <alignment horizontal="center" vertical="top" wrapText="1"/>
    </xf>
    <xf numFmtId="0" fontId="7" fillId="0" borderId="27" xfId="1" applyNumberFormat="1" applyFont="1" applyFill="1" applyBorder="1" applyAlignment="1">
      <alignment horizontal="center" vertical="top" wrapText="1"/>
    </xf>
    <xf numFmtId="0" fontId="1" fillId="0" borderId="27" xfId="1" applyFont="1" applyFill="1" applyAlignment="1">
      <alignment horizontal="right" wrapText="1"/>
    </xf>
    <xf numFmtId="0" fontId="1" fillId="0" borderId="27" xfId="1" applyFont="1" applyFill="1" applyAlignment="1">
      <alignment horizontal="right"/>
    </xf>
    <xf numFmtId="0" fontId="8" fillId="0" borderId="47" xfId="1" applyNumberFormat="1" applyFont="1" applyFill="1" applyBorder="1" applyAlignment="1">
      <alignment horizontal="center" vertical="top" wrapText="1"/>
    </xf>
    <xf numFmtId="2" fontId="3" fillId="0" borderId="47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right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6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3" fillId="0" borderId="17" xfId="0" applyNumberFormat="1" applyFont="1" applyFill="1" applyBorder="1" applyAlignment="1">
      <alignment horizontal="center" vertical="top" wrapText="1"/>
    </xf>
    <xf numFmtId="0" fontId="4" fillId="0" borderId="37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38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11" xfId="0" applyNumberFormat="1" applyFont="1" applyFill="1" applyBorder="1" applyAlignment="1">
      <alignment horizontal="center" vertical="top" wrapText="1"/>
    </xf>
    <xf numFmtId="0" fontId="1" fillId="0" borderId="16" xfId="0" applyNumberFormat="1" applyFont="1" applyFill="1" applyBorder="1" applyAlignment="1">
      <alignment horizontal="center" vertical="top"/>
    </xf>
    <xf numFmtId="0" fontId="1" fillId="0" borderId="11" xfId="0" applyNumberFormat="1" applyFont="1" applyFill="1" applyBorder="1" applyAlignment="1">
      <alignment horizontal="center" vertical="top"/>
    </xf>
    <xf numFmtId="0" fontId="3" fillId="0" borderId="16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165" fontId="4" fillId="0" borderId="16" xfId="0" applyNumberFormat="1" applyFont="1" applyFill="1" applyBorder="1" applyAlignment="1">
      <alignment horizontal="center" vertical="top" wrapText="1"/>
    </xf>
    <xf numFmtId="165" fontId="4" fillId="0" borderId="11" xfId="0" applyNumberFormat="1" applyFont="1" applyFill="1" applyBorder="1" applyAlignment="1">
      <alignment horizontal="center" vertical="top" wrapText="1"/>
    </xf>
    <xf numFmtId="165" fontId="4" fillId="0" borderId="15" xfId="0" applyNumberFormat="1" applyFont="1" applyFill="1" applyBorder="1" applyAlignment="1">
      <alignment horizontal="center" vertical="top" wrapText="1"/>
    </xf>
    <xf numFmtId="0" fontId="4" fillId="0" borderId="33" xfId="0" applyNumberFormat="1" applyFont="1" applyFill="1" applyBorder="1" applyAlignment="1">
      <alignment horizontal="left" vertical="top" wrapText="1"/>
    </xf>
    <xf numFmtId="0" fontId="4" fillId="0" borderId="39" xfId="0" applyNumberFormat="1" applyFont="1" applyFill="1" applyBorder="1" applyAlignment="1">
      <alignment horizontal="left" vertical="top" wrapText="1"/>
    </xf>
    <xf numFmtId="0" fontId="3" fillId="0" borderId="15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16" xfId="0" applyNumberFormat="1" applyFont="1" applyFill="1" applyBorder="1" applyAlignment="1">
      <alignment horizontal="left" vertical="top" wrapText="1"/>
    </xf>
    <xf numFmtId="0" fontId="1" fillId="0" borderId="11" xfId="0" applyNumberFormat="1" applyFont="1" applyFill="1" applyBorder="1" applyAlignment="1">
      <alignment horizontal="left" vertical="top" wrapText="1"/>
    </xf>
    <xf numFmtId="16" fontId="4" fillId="0" borderId="7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/>
    </xf>
    <xf numFmtId="0" fontId="1" fillId="0" borderId="16" xfId="0" applyNumberFormat="1" applyFont="1" applyFill="1" applyBorder="1" applyAlignment="1">
      <alignment horizontal="center"/>
    </xf>
    <xf numFmtId="0" fontId="1" fillId="0" borderId="11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right" vertical="top" wrapText="1"/>
    </xf>
    <xf numFmtId="0" fontId="9" fillId="0" borderId="23" xfId="0" applyNumberFormat="1" applyFont="1" applyBorder="1" applyAlignment="1">
      <alignment horizontal="right" vertical="top" wrapText="1"/>
    </xf>
    <xf numFmtId="0" fontId="9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right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6" fillId="0" borderId="7" xfId="0" applyNumberFormat="1" applyFont="1" applyBorder="1" applyAlignment="1">
      <alignment horizontal="left" vertical="top"/>
    </xf>
    <xf numFmtId="0" fontId="6" fillId="0" borderId="9" xfId="0" applyNumberFormat="1" applyFont="1" applyBorder="1" applyAlignment="1">
      <alignment horizontal="left" vertical="top"/>
    </xf>
    <xf numFmtId="0" fontId="6" fillId="0" borderId="28" xfId="0" applyNumberFormat="1" applyFont="1" applyBorder="1" applyAlignment="1">
      <alignment horizontal="left" vertical="top"/>
    </xf>
    <xf numFmtId="0" fontId="9" fillId="0" borderId="8" xfId="0" applyNumberFormat="1" applyFont="1" applyBorder="1" applyAlignment="1">
      <alignment vertical="top" wrapText="1"/>
    </xf>
    <xf numFmtId="0" fontId="9" fillId="0" borderId="40" xfId="0" applyNumberFormat="1" applyFont="1" applyBorder="1" applyAlignment="1">
      <alignment vertical="top" wrapText="1"/>
    </xf>
    <xf numFmtId="0" fontId="9" fillId="0" borderId="41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left" vertical="top" wrapText="1"/>
    </xf>
    <xf numFmtId="0" fontId="9" fillId="0" borderId="29" xfId="0" applyNumberFormat="1" applyFont="1" applyBorder="1" applyAlignment="1">
      <alignment horizontal="left" vertical="top" wrapText="1"/>
    </xf>
    <xf numFmtId="0" fontId="9" fillId="0" borderId="31" xfId="0" applyNumberFormat="1" applyFont="1" applyBorder="1" applyAlignment="1">
      <alignment horizontal="left" vertical="top" wrapText="1"/>
    </xf>
    <xf numFmtId="0" fontId="9" fillId="0" borderId="32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vertical="top" wrapText="1"/>
    </xf>
    <xf numFmtId="0" fontId="9" fillId="0" borderId="33" xfId="0" applyNumberFormat="1" applyFont="1" applyBorder="1" applyAlignment="1">
      <alignment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28" xfId="0" applyNumberFormat="1" applyFont="1" applyBorder="1" applyAlignment="1">
      <alignment horizontal="left" vertical="top" wrapText="1"/>
    </xf>
    <xf numFmtId="0" fontId="9" fillId="0" borderId="34" xfId="0" applyNumberFormat="1" applyFont="1" applyBorder="1" applyAlignment="1">
      <alignment horizontal="left" vertical="top" wrapText="1"/>
    </xf>
    <xf numFmtId="0" fontId="9" fillId="0" borderId="35" xfId="0" applyNumberFormat="1" applyFont="1" applyBorder="1" applyAlignment="1">
      <alignment horizontal="left" vertical="top" wrapText="1"/>
    </xf>
    <xf numFmtId="0" fontId="2" fillId="0" borderId="23" xfId="0" applyNumberFormat="1" applyFont="1" applyBorder="1" applyAlignment="1">
      <alignment horizontal="right" vertical="top" wrapText="1"/>
    </xf>
    <xf numFmtId="0" fontId="2" fillId="0" borderId="24" xfId="0" applyNumberFormat="1" applyFont="1" applyBorder="1" applyAlignment="1">
      <alignment horizontal="right" vertical="top" wrapText="1"/>
    </xf>
    <xf numFmtId="0" fontId="2" fillId="0" borderId="25" xfId="0" applyNumberFormat="1" applyFont="1" applyBorder="1" applyAlignment="1">
      <alignment horizontal="right" vertical="top" wrapText="1"/>
    </xf>
    <xf numFmtId="0" fontId="2" fillId="0" borderId="26" xfId="0" applyNumberFormat="1" applyFont="1" applyBorder="1" applyAlignment="1">
      <alignment horizontal="right" vertical="top" wrapText="1"/>
    </xf>
    <xf numFmtId="0" fontId="2" fillId="0" borderId="27" xfId="0" applyNumberFormat="1" applyFont="1" applyBorder="1" applyAlignment="1">
      <alignment horizontal="right" vertical="top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3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6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21" xfId="0" applyNumberFormat="1" applyFont="1" applyBorder="1" applyAlignment="1">
      <alignment horizontal="left" vertical="top" wrapText="1"/>
    </xf>
    <xf numFmtId="0" fontId="4" fillId="0" borderId="39" xfId="0" applyNumberFormat="1" applyFont="1" applyBorder="1" applyAlignment="1">
      <alignment horizontal="left" vertical="top" wrapText="1"/>
    </xf>
    <xf numFmtId="0" fontId="4" fillId="0" borderId="38" xfId="0" applyNumberFormat="1" applyFont="1" applyBorder="1" applyAlignment="1">
      <alignment horizontal="left" vertical="top" wrapText="1"/>
    </xf>
    <xf numFmtId="0" fontId="3" fillId="0" borderId="18" xfId="0" applyNumberFormat="1" applyFont="1" applyBorder="1" applyAlignment="1">
      <alignment horizontal="center" vertical="top" wrapText="1"/>
    </xf>
    <xf numFmtId="0" fontId="3" fillId="0" borderId="40" xfId="0" applyNumberFormat="1" applyFont="1" applyBorder="1" applyAlignment="1">
      <alignment horizontal="center" vertical="top" wrapText="1"/>
    </xf>
    <xf numFmtId="0" fontId="3" fillId="0" borderId="37" xfId="0" applyNumberFormat="1" applyFont="1" applyBorder="1" applyAlignment="1">
      <alignment horizontal="center" vertical="top" wrapText="1"/>
    </xf>
    <xf numFmtId="0" fontId="4" fillId="0" borderId="12" xfId="0" applyNumberFormat="1" applyFont="1" applyBorder="1" applyAlignment="1">
      <alignment horizontal="left" vertical="top" wrapText="1"/>
    </xf>
    <xf numFmtId="0" fontId="4" fillId="0" borderId="16" xfId="0" applyNumberFormat="1" applyFont="1" applyBorder="1" applyAlignment="1">
      <alignment horizontal="left" vertical="top" wrapText="1"/>
    </xf>
    <xf numFmtId="0" fontId="4" fillId="0" borderId="17" xfId="0" applyNumberFormat="1" applyFont="1" applyBorder="1" applyAlignment="1">
      <alignment horizontal="left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16" xfId="0" applyNumberFormat="1" applyFont="1" applyBorder="1" applyAlignment="1">
      <alignment horizontal="center" vertical="top" wrapText="1"/>
    </xf>
    <xf numFmtId="0" fontId="3" fillId="0" borderId="11" xfId="0" applyNumberFormat="1" applyFont="1" applyBorder="1" applyAlignment="1">
      <alignment horizontal="center" vertical="top" wrapText="1"/>
    </xf>
    <xf numFmtId="0" fontId="9" fillId="0" borderId="27" xfId="3" applyNumberFormat="1" applyFont="1" applyBorder="1" applyAlignment="1">
      <alignment horizontal="right" vertical="top" wrapText="1"/>
    </xf>
    <xf numFmtId="0" fontId="9" fillId="0" borderId="47" xfId="3" applyNumberFormat="1" applyFont="1" applyBorder="1" applyAlignment="1">
      <alignment horizontal="center" vertical="center"/>
    </xf>
    <xf numFmtId="0" fontId="9" fillId="0" borderId="47" xfId="3" applyNumberFormat="1" applyFont="1" applyBorder="1" applyAlignment="1">
      <alignment horizontal="center" vertical="center" wrapText="1"/>
    </xf>
    <xf numFmtId="0" fontId="9" fillId="0" borderId="47" xfId="3" applyFont="1" applyBorder="1" applyAlignment="1">
      <alignment horizontal="center" vertical="top" wrapText="1"/>
    </xf>
    <xf numFmtId="0" fontId="2" fillId="0" borderId="56" xfId="3" applyNumberFormat="1" applyFont="1" applyBorder="1" applyAlignment="1">
      <alignment horizontal="center" vertical="top" wrapText="1"/>
    </xf>
    <xf numFmtId="0" fontId="9" fillId="0" borderId="47" xfId="3" applyNumberFormat="1" applyFont="1" applyFill="1" applyBorder="1" applyAlignment="1">
      <alignment horizontal="center" vertical="top" wrapText="1"/>
    </xf>
    <xf numFmtId="0" fontId="2" fillId="0" borderId="27" xfId="5" applyNumberFormat="1" applyFont="1" applyFill="1" applyBorder="1" applyAlignment="1">
      <alignment horizontal="right" vertical="top" wrapText="1"/>
    </xf>
    <xf numFmtId="0" fontId="2" fillId="0" borderId="27" xfId="5" applyNumberFormat="1" applyFont="1" applyFill="1" applyBorder="1" applyAlignment="1">
      <alignment horizontal="center" vertical="top" wrapText="1"/>
    </xf>
    <xf numFmtId="0" fontId="4" fillId="0" borderId="12" xfId="5" applyNumberFormat="1" applyFont="1" applyFill="1" applyBorder="1" applyAlignment="1">
      <alignment horizontal="center" vertical="center" wrapText="1"/>
    </xf>
    <xf numFmtId="0" fontId="4" fillId="0" borderId="20" xfId="5" applyNumberFormat="1" applyFont="1" applyFill="1" applyBorder="1" applyAlignment="1">
      <alignment horizontal="center" vertical="center" wrapText="1"/>
    </xf>
    <xf numFmtId="0" fontId="4" fillId="0" borderId="8" xfId="5" applyNumberFormat="1" applyFont="1" applyFill="1" applyBorder="1" applyAlignment="1">
      <alignment horizontal="center" vertical="center" wrapText="1"/>
    </xf>
    <xf numFmtId="0" fontId="4" fillId="0" borderId="10" xfId="5" applyNumberFormat="1" applyFont="1" applyFill="1" applyBorder="1" applyAlignment="1">
      <alignment horizontal="center" vertical="center" wrapText="1"/>
    </xf>
    <xf numFmtId="0" fontId="3" fillId="0" borderId="18" xfId="5" applyNumberFormat="1" applyFont="1" applyFill="1" applyBorder="1" applyAlignment="1">
      <alignment horizontal="center" vertical="center" wrapText="1"/>
    </xf>
    <xf numFmtId="0" fontId="3" fillId="0" borderId="40" xfId="5" applyNumberFormat="1" applyFont="1" applyFill="1" applyBorder="1" applyAlignment="1">
      <alignment horizontal="center" vertical="center" wrapText="1"/>
    </xf>
    <xf numFmtId="0" fontId="4" fillId="0" borderId="7" xfId="5" applyNumberFormat="1" applyFont="1" applyFill="1" applyBorder="1" applyAlignment="1">
      <alignment horizontal="center" vertical="center" wrapText="1"/>
    </xf>
    <xf numFmtId="0" fontId="4" fillId="0" borderId="15" xfId="5" applyNumberFormat="1" applyFont="1" applyFill="1" applyBorder="1" applyAlignment="1">
      <alignment horizontal="center" vertical="center" wrapText="1"/>
    </xf>
    <xf numFmtId="0" fontId="3" fillId="0" borderId="7" xfId="5" applyNumberFormat="1" applyFont="1" applyFill="1" applyBorder="1" applyAlignment="1">
      <alignment horizontal="center" vertical="center" wrapText="1"/>
    </xf>
    <xf numFmtId="0" fontId="3" fillId="0" borderId="15" xfId="5" applyNumberFormat="1" applyFont="1" applyFill="1" applyBorder="1" applyAlignment="1">
      <alignment horizontal="center" vertical="center" wrapText="1"/>
    </xf>
    <xf numFmtId="0" fontId="4" fillId="0" borderId="15" xfId="5" applyNumberFormat="1" applyFont="1" applyFill="1" applyBorder="1" applyAlignment="1">
      <alignment horizontal="center" vertical="top" wrapText="1"/>
    </xf>
    <xf numFmtId="0" fontId="4" fillId="0" borderId="20" xfId="5" applyNumberFormat="1" applyFont="1" applyFill="1" applyBorder="1" applyAlignment="1">
      <alignment horizontal="center" vertical="top" wrapText="1"/>
    </xf>
    <xf numFmtId="0" fontId="4" fillId="0" borderId="39" xfId="5" applyNumberFormat="1" applyFont="1" applyFill="1" applyBorder="1" applyAlignment="1">
      <alignment horizontal="left" vertical="top" wrapText="1"/>
    </xf>
    <xf numFmtId="0" fontId="3" fillId="0" borderId="18" xfId="5" applyNumberFormat="1" applyFont="1" applyFill="1" applyBorder="1" applyAlignment="1">
      <alignment horizontal="center" vertical="top" wrapText="1"/>
    </xf>
    <xf numFmtId="0" fontId="3" fillId="0" borderId="40" xfId="5" applyNumberFormat="1" applyFont="1" applyFill="1" applyBorder="1" applyAlignment="1">
      <alignment horizontal="center" vertical="top" wrapText="1"/>
    </xf>
    <xf numFmtId="0" fontId="4" fillId="0" borderId="12" xfId="5" applyNumberFormat="1" applyFont="1" applyFill="1" applyBorder="1" applyAlignment="1">
      <alignment horizontal="left" vertical="top" wrapText="1"/>
    </xf>
    <xf numFmtId="0" fontId="4" fillId="0" borderId="20" xfId="5" applyNumberFormat="1" applyFont="1" applyFill="1" applyBorder="1" applyAlignment="1">
      <alignment horizontal="left" vertical="top" wrapText="1"/>
    </xf>
    <xf numFmtId="0" fontId="4" fillId="0" borderId="7" xfId="5" applyNumberFormat="1" applyFont="1" applyFill="1" applyBorder="1" applyAlignment="1">
      <alignment horizontal="left" vertical="top" wrapText="1"/>
    </xf>
    <xf numFmtId="0" fontId="4" fillId="0" borderId="15" xfId="5" applyNumberFormat="1" applyFont="1" applyFill="1" applyBorder="1" applyAlignment="1">
      <alignment horizontal="left" vertical="top" wrapText="1"/>
    </xf>
    <xf numFmtId="0" fontId="4" fillId="0" borderId="7" xfId="5" applyNumberFormat="1" applyFont="1" applyFill="1" applyBorder="1" applyAlignment="1">
      <alignment horizontal="center" vertical="top" wrapText="1"/>
    </xf>
    <xf numFmtId="0" fontId="3" fillId="0" borderId="7" xfId="5" applyNumberFormat="1" applyFont="1" applyFill="1" applyBorder="1" applyAlignment="1">
      <alignment horizontal="center" vertical="top" wrapText="1"/>
    </xf>
    <xf numFmtId="0" fontId="3" fillId="0" borderId="20" xfId="5" applyNumberFormat="1" applyFont="1" applyFill="1" applyBorder="1" applyAlignment="1">
      <alignment horizontal="center" vertical="top" wrapText="1"/>
    </xf>
    <xf numFmtId="0" fontId="3" fillId="0" borderId="15" xfId="5" applyNumberFormat="1" applyFont="1" applyFill="1" applyBorder="1" applyAlignment="1">
      <alignment horizontal="center" vertical="top" wrapText="1"/>
    </xf>
    <xf numFmtId="0" fontId="20" fillId="0" borderId="7" xfId="5" applyNumberFormat="1" applyFont="1" applyFill="1" applyBorder="1" applyAlignment="1">
      <alignment horizontal="left" vertical="top" wrapText="1"/>
    </xf>
    <xf numFmtId="0" fontId="18" fillId="0" borderId="20" xfId="5" applyNumberFormat="1" applyFont="1" applyFill="1" applyBorder="1" applyAlignment="1">
      <alignment horizontal="left" vertical="top" wrapText="1"/>
    </xf>
    <xf numFmtId="0" fontId="18" fillId="0" borderId="15" xfId="5" applyNumberFormat="1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Docs\&#1055;&#1054;&#1057;&#1058;&#1040;&#1053;&#1054;&#1042;&#1051;&#1045;&#1053;&#1048;&#1071;\&#1055;&#1056;&#1054;&#1043;&#1056;&#1040;&#1052;&#1052;&#1040;%20&#1056;&#1040;&#1047;&#1042;&#1048;&#1058;&#1048;&#1071;%20&#1054;&#1041;&#1056;&#1040;&#1047;&#1054;&#1042;&#1040;&#1053;&#1048;&#1071;\&#1055;&#1056;&#1054;&#1075;&#1088;&#1072;&#1084;&#1084;&#1072;%2020-24%202021%20&#1075;&#1086;&#1076;%20%20&#1086;&#1090;%2002.07.21%20&#8470;%20272\&#1086;&#1090;%2002.07.2021%20&#8470;%20272%20%20%20%20%20%20%20%20%20%20&#1053;&#1054;&#1042;&#1040;&#1071;%20&#1055;&#1056;&#1054;&#1043;&#1056;&#1040;&#1052;&#1052;&#1040;%2020-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3;&#1086;&#1074;&#1072;&#1103;%20&#1087;&#1088;&#1086;&#1075;&#1088;&#1072;&#1084;&#1084;&#1072;/&#1089;%20&#1087;&#1080;&#1089;&#1100;&#1084;&#1086;&#1084;%20&#1085;&#1072;%20&#1089;&#1086;&#1074;&#1077;&#1090;/&#1053;&#1086;&#1074;&#1072;&#1103;%20&#1087;&#1072;&#1087;&#1082;&#1072;/&#1086;&#1090;%20.12.2021-2022,23%20&#8470;%20%20%20%20%20%20%20%20%20%20&#1053;&#1054;&#1042;&#1040;&#1071;%20&#1055;&#1056;&#1054;&#1043;&#1056;&#1040;&#1052;&#1052;&#1040;%2020-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5;&#1088;&#1086;&#1075;&#1088;&#1072;&#1084;&#1084;&#1072;%20&#1086;&#1073;&#1088;&#1072;&#1079;&#1086;&#1074;&#1072;&#1085;&#1080;&#1077;%20&#1076;&#1086;%2022.10.2021/&#1086;&#1090;%20.08.2021%20&#8470;%20%20%20%20%20%20%20%20%20%20&#1053;&#1054;&#1042;&#1040;&#1071;%20&#1055;&#1056;&#1054;&#1043;&#1056;&#1040;&#1052;&#1052;&#1040;%2020-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3"/>
      <sheetName val="Приложение к подпрограмме III"/>
      <sheetName val="Приложение 4"/>
      <sheetName val="Приложение к подпрограмме IV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G10">
            <v>18046</v>
          </cell>
        </row>
        <row r="11"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3"/>
      <sheetName val="Приложение к подпрограмме III"/>
      <sheetName val="Приложение 4"/>
      <sheetName val="Приложение к подпрограмме IV"/>
      <sheetName val="Приложение 4 "/>
      <sheetName val="Приложение к подпрограмме V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G10">
            <v>18046</v>
          </cell>
          <cell r="H10">
            <v>18350.3</v>
          </cell>
          <cell r="J10">
            <v>23571.3</v>
          </cell>
          <cell r="K10">
            <v>23571.3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4"/>
      <sheetName val="Приложение к подпрограмме IV"/>
      <sheetName val="Приложение 3"/>
      <sheetName val="Приложение к подпрограмме III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F11">
            <v>0</v>
          </cell>
        </row>
        <row r="12">
          <cell r="F12">
            <v>0</v>
          </cell>
          <cell r="G12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view="pageLayout" workbookViewId="0">
      <selection activeCell="E2" sqref="E2:J2"/>
    </sheetView>
  </sheetViews>
  <sheetFormatPr defaultColWidth="8" defaultRowHeight="15"/>
  <cols>
    <col min="1" max="1" width="36.5703125" customWidth="1"/>
    <col min="2" max="7" width="15.28515625" customWidth="1"/>
    <col min="8" max="8" width="11.140625" customWidth="1"/>
    <col min="9" max="9" width="12.140625" customWidth="1"/>
    <col min="10" max="10" width="11" customWidth="1"/>
  </cols>
  <sheetData>
    <row r="1" spans="1:10" ht="18.75">
      <c r="A1" s="2"/>
      <c r="B1" s="2"/>
      <c r="C1" s="2"/>
      <c r="D1" s="2"/>
      <c r="E1" s="224" t="s">
        <v>194</v>
      </c>
      <c r="F1" s="225"/>
      <c r="G1" s="225"/>
      <c r="H1" s="225"/>
      <c r="I1" s="225"/>
      <c r="J1" s="226"/>
    </row>
    <row r="2" spans="1:10" ht="18.75">
      <c r="A2" s="2"/>
      <c r="B2" s="2"/>
      <c r="C2" s="2"/>
      <c r="D2" s="2"/>
      <c r="E2" s="227" t="s">
        <v>0</v>
      </c>
      <c r="F2" s="228"/>
      <c r="G2" s="228"/>
      <c r="H2" s="228"/>
      <c r="I2" s="228"/>
      <c r="J2" s="229"/>
    </row>
    <row r="3" spans="1:10" ht="18.75">
      <c r="A3" s="2"/>
      <c r="B3" s="2"/>
      <c r="C3" s="2"/>
      <c r="D3" s="224" t="s">
        <v>1</v>
      </c>
      <c r="E3" s="225"/>
      <c r="F3" s="225"/>
      <c r="G3" s="225"/>
      <c r="H3" s="225"/>
      <c r="I3" s="225"/>
      <c r="J3" s="226"/>
    </row>
    <row r="4" spans="1:10" ht="18.75">
      <c r="A4" s="2"/>
      <c r="B4" s="2"/>
      <c r="C4" s="2"/>
      <c r="D4" s="2"/>
      <c r="E4" s="224"/>
      <c r="F4" s="225"/>
      <c r="G4" s="225"/>
      <c r="H4" s="225"/>
      <c r="I4" s="225"/>
      <c r="J4" s="226"/>
    </row>
    <row r="5" spans="1:10" ht="7.5" customHeight="1">
      <c r="A5" s="2"/>
      <c r="B5" s="2"/>
      <c r="C5" s="2"/>
      <c r="D5" s="2"/>
      <c r="E5" s="2"/>
      <c r="F5" s="3"/>
      <c r="G5" s="2"/>
      <c r="H5" s="2"/>
      <c r="I5" s="2"/>
      <c r="J5" s="2"/>
    </row>
    <row r="6" spans="1:10" ht="39" customHeight="1">
      <c r="A6" s="230" t="s">
        <v>168</v>
      </c>
      <c r="B6" s="231"/>
      <c r="C6" s="231"/>
      <c r="D6" s="231"/>
      <c r="E6" s="231"/>
      <c r="F6" s="231"/>
      <c r="G6" s="231"/>
      <c r="H6" s="231"/>
      <c r="I6" s="231"/>
      <c r="J6" s="232"/>
    </row>
    <row r="7" spans="1:10" ht="25.5" customHeight="1">
      <c r="A7" s="63" t="s">
        <v>2</v>
      </c>
      <c r="B7" s="233" t="s">
        <v>3</v>
      </c>
      <c r="C7" s="233"/>
      <c r="D7" s="233"/>
      <c r="E7" s="233"/>
      <c r="F7" s="233"/>
      <c r="G7" s="233"/>
      <c r="H7" s="233"/>
      <c r="I7" s="233"/>
      <c r="J7" s="233"/>
    </row>
    <row r="8" spans="1:10" ht="60.75" customHeight="1">
      <c r="A8" s="90" t="s">
        <v>4</v>
      </c>
      <c r="B8" s="61" t="s">
        <v>7</v>
      </c>
      <c r="C8" s="61" t="s">
        <v>8</v>
      </c>
      <c r="D8" s="61" t="s">
        <v>9</v>
      </c>
      <c r="E8" s="61" t="s">
        <v>10</v>
      </c>
      <c r="F8" s="61" t="s">
        <v>11</v>
      </c>
      <c r="G8" s="61" t="s">
        <v>12</v>
      </c>
      <c r="H8" s="234" t="s">
        <v>158</v>
      </c>
      <c r="I8" s="235"/>
      <c r="J8" s="236"/>
    </row>
    <row r="9" spans="1:10" ht="31.5" customHeight="1">
      <c r="A9" s="88" t="s">
        <v>155</v>
      </c>
      <c r="B9" s="64">
        <f t="shared" ref="B9:B10" si="0">C9+D9+E9+F9+G9</f>
        <v>1960159.4448799998</v>
      </c>
      <c r="C9" s="64">
        <f>C10+C12</f>
        <v>494398.6</v>
      </c>
      <c r="D9" s="64">
        <f>D10+D12</f>
        <v>493923.4</v>
      </c>
      <c r="E9" s="64">
        <f>E10+E12</f>
        <v>328016.44487999997</v>
      </c>
      <c r="F9" s="64">
        <f>F10+F12</f>
        <v>458171</v>
      </c>
      <c r="G9" s="64">
        <f>G10+G12</f>
        <v>185650</v>
      </c>
      <c r="H9" s="237" t="s">
        <v>129</v>
      </c>
      <c r="I9" s="237"/>
      <c r="J9" s="237"/>
    </row>
    <row r="10" spans="1:10" ht="31.5" customHeight="1">
      <c r="A10" s="88" t="s">
        <v>13</v>
      </c>
      <c r="B10" s="64">
        <f t="shared" si="0"/>
        <v>1123496.78</v>
      </c>
      <c r="C10" s="64">
        <f>C15+C20</f>
        <v>354582</v>
      </c>
      <c r="D10" s="64">
        <f>D15+D20</f>
        <v>345829</v>
      </c>
      <c r="E10" s="64">
        <f t="shared" ref="E10:G10" si="1">E15+E20</f>
        <v>146447.78</v>
      </c>
      <c r="F10" s="64">
        <f t="shared" si="1"/>
        <v>252043</v>
      </c>
      <c r="G10" s="64">
        <f t="shared" si="1"/>
        <v>24595</v>
      </c>
      <c r="H10" s="237"/>
      <c r="I10" s="237"/>
      <c r="J10" s="237"/>
    </row>
    <row r="11" spans="1:10" ht="31.5" customHeight="1">
      <c r="A11" s="95" t="s">
        <v>48</v>
      </c>
      <c r="B11" s="92">
        <f>B16+B21</f>
        <v>0</v>
      </c>
      <c r="C11" s="92">
        <f t="shared" ref="C11:G12" si="2">C16+C21</f>
        <v>0</v>
      </c>
      <c r="D11" s="92">
        <f t="shared" si="2"/>
        <v>0</v>
      </c>
      <c r="E11" s="92">
        <f t="shared" si="2"/>
        <v>0</v>
      </c>
      <c r="F11" s="92">
        <f t="shared" si="2"/>
        <v>0</v>
      </c>
      <c r="G11" s="92">
        <f t="shared" si="2"/>
        <v>0</v>
      </c>
      <c r="H11" s="237"/>
      <c r="I11" s="237"/>
      <c r="J11" s="237"/>
    </row>
    <row r="12" spans="1:10" ht="31.5" customHeight="1">
      <c r="A12" s="88" t="s">
        <v>130</v>
      </c>
      <c r="B12" s="64">
        <f>B17+B22</f>
        <v>836662.66488000005</v>
      </c>
      <c r="C12" s="64">
        <f t="shared" si="2"/>
        <v>139816.6</v>
      </c>
      <c r="D12" s="64">
        <f t="shared" si="2"/>
        <v>148094.39999999999</v>
      </c>
      <c r="E12" s="64">
        <f>E17+E22</f>
        <v>181568.66488</v>
      </c>
      <c r="F12" s="64">
        <f t="shared" ref="F12:G12" si="3">F17+F22</f>
        <v>206128</v>
      </c>
      <c r="G12" s="64">
        <f t="shared" si="3"/>
        <v>161055</v>
      </c>
      <c r="H12" s="237"/>
      <c r="I12" s="237"/>
      <c r="J12" s="237"/>
    </row>
    <row r="13" spans="1:10" ht="31.5" customHeight="1">
      <c r="A13" s="88" t="s">
        <v>156</v>
      </c>
      <c r="B13" s="64">
        <v>0</v>
      </c>
      <c r="C13" s="64">
        <v>0</v>
      </c>
      <c r="D13" s="64">
        <v>0</v>
      </c>
      <c r="E13" s="64">
        <v>0</v>
      </c>
      <c r="F13" s="64">
        <v>0</v>
      </c>
      <c r="G13" s="64">
        <v>0</v>
      </c>
      <c r="H13" s="237"/>
      <c r="I13" s="237"/>
      <c r="J13" s="237"/>
    </row>
    <row r="14" spans="1:10" ht="38.25" customHeight="1">
      <c r="A14" s="88" t="s">
        <v>157</v>
      </c>
      <c r="B14" s="64">
        <f>C14+D14+E14+F14+G14</f>
        <v>1549401.3</v>
      </c>
      <c r="C14" s="64">
        <f>C15+C17</f>
        <v>494398.6</v>
      </c>
      <c r="D14" s="64">
        <f t="shared" ref="D14:G14" si="4">D15+D17</f>
        <v>493923.4</v>
      </c>
      <c r="E14" s="64">
        <f t="shared" si="4"/>
        <v>191986.3</v>
      </c>
      <c r="F14" s="64">
        <f>F15+F17</f>
        <v>184284</v>
      </c>
      <c r="G14" s="64">
        <f t="shared" si="4"/>
        <v>184809</v>
      </c>
      <c r="H14" s="238" t="s">
        <v>165</v>
      </c>
      <c r="I14" s="238"/>
      <c r="J14" s="238"/>
    </row>
    <row r="15" spans="1:10" ht="25.5" customHeight="1">
      <c r="A15" s="88" t="s">
        <v>13</v>
      </c>
      <c r="B15" s="64">
        <f t="shared" ref="B15:B21" si="5">C15+D15+E15+F15+G15</f>
        <v>781108</v>
      </c>
      <c r="C15" s="64">
        <f>'Приложение к подпрограмме I'!G8+'Приложение к подпрограмме I'!G20</f>
        <v>354582</v>
      </c>
      <c r="D15" s="64">
        <f>'Приложение к подпрограмме I'!H8+'Приложение к подпрограмме I'!H20</f>
        <v>345829</v>
      </c>
      <c r="E15" s="64">
        <f>'Приложение к подпрограмме I'!I20-'Приложение к подпрограмме I'!I27</f>
        <v>33189</v>
      </c>
      <c r="F15" s="64">
        <f>'Приложение к подпрограмме I'!J20-'Приложение к подпрограмме I'!J27</f>
        <v>23754</v>
      </c>
      <c r="G15" s="64">
        <f>'Приложение к подпрограмме I'!K20-'Приложение к подпрограмме I'!K27</f>
        <v>23754</v>
      </c>
      <c r="H15" s="238"/>
      <c r="I15" s="238"/>
      <c r="J15" s="238"/>
    </row>
    <row r="16" spans="1:10" ht="25.5" customHeight="1">
      <c r="A16" s="91" t="s">
        <v>48</v>
      </c>
      <c r="B16" s="92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238"/>
      <c r="I16" s="238"/>
      <c r="J16" s="238"/>
    </row>
    <row r="17" spans="1:10" ht="30" customHeight="1">
      <c r="A17" s="88" t="s">
        <v>130</v>
      </c>
      <c r="B17" s="64">
        <f t="shared" si="5"/>
        <v>768293.3</v>
      </c>
      <c r="C17" s="64">
        <f>'Приложение к подпрограмме I'!G9+'Приложение к подпрограмме I'!G21</f>
        <v>139816.6</v>
      </c>
      <c r="D17" s="64">
        <f>'Приложение к подпрограмме I'!H9+'Приложение к подпрограмме I'!H21</f>
        <v>148094.39999999999</v>
      </c>
      <c r="E17" s="64">
        <f>'Приложение к подпрограмме I'!I21+'Приложение к подпрограмме I'!H12</f>
        <v>158797.29999999999</v>
      </c>
      <c r="F17" s="64">
        <f>'Приложение к подпрограмме I'!J21+'Приложение к подпрограмме I'!I12</f>
        <v>160530</v>
      </c>
      <c r="G17" s="64">
        <f>'Приложение к подпрограмме I'!K21+'Приложение к подпрограмме I'!J12</f>
        <v>161055</v>
      </c>
      <c r="H17" s="238"/>
      <c r="I17" s="238"/>
      <c r="J17" s="238"/>
    </row>
    <row r="18" spans="1:10" ht="30" customHeight="1">
      <c r="A18" s="88" t="s">
        <v>156</v>
      </c>
      <c r="B18" s="64">
        <v>0</v>
      </c>
      <c r="C18" s="64">
        <v>0</v>
      </c>
      <c r="D18" s="64">
        <v>0</v>
      </c>
      <c r="E18" s="64">
        <v>0</v>
      </c>
      <c r="F18" s="64">
        <v>0</v>
      </c>
      <c r="G18" s="64">
        <v>0</v>
      </c>
      <c r="H18" s="238"/>
      <c r="I18" s="238"/>
      <c r="J18" s="238"/>
    </row>
    <row r="19" spans="1:10" ht="38.25" customHeight="1">
      <c r="A19" s="88" t="s">
        <v>157</v>
      </c>
      <c r="B19" s="64">
        <f t="shared" si="5"/>
        <v>410758.14488000004</v>
      </c>
      <c r="C19" s="65">
        <f>C20+C21</f>
        <v>0</v>
      </c>
      <c r="D19" s="65">
        <f t="shared" ref="D19" si="6">D20+D21</f>
        <v>0</v>
      </c>
      <c r="E19" s="65">
        <f>E20+E22</f>
        <v>136030.14488000001</v>
      </c>
      <c r="F19" s="65">
        <f t="shared" ref="F19:G19" si="7">F20+F22</f>
        <v>273887</v>
      </c>
      <c r="G19" s="65">
        <f t="shared" si="7"/>
        <v>841</v>
      </c>
      <c r="H19" s="223" t="s">
        <v>135</v>
      </c>
      <c r="I19" s="223"/>
      <c r="J19" s="223"/>
    </row>
    <row r="20" spans="1:10" ht="15.75" customHeight="1">
      <c r="A20" s="88" t="s">
        <v>13</v>
      </c>
      <c r="B20" s="64">
        <f t="shared" si="5"/>
        <v>342388.78</v>
      </c>
      <c r="C20" s="65">
        <v>0</v>
      </c>
      <c r="D20" s="65">
        <v>0</v>
      </c>
      <c r="E20" s="111">
        <f>'Приложение к подпрограмме I'!I17+'Приложение к подпрограмме I'!I27</f>
        <v>113258.78</v>
      </c>
      <c r="F20" s="111">
        <f>'Приложение к подпрограмме I'!J17+'Приложение к подпрограмме I'!J27</f>
        <v>228289</v>
      </c>
      <c r="G20" s="111">
        <f>'Приложение к подпрограмме I'!K17+'Приложение к подпрограмме I'!K27</f>
        <v>841</v>
      </c>
      <c r="H20" s="223"/>
      <c r="I20" s="223"/>
      <c r="J20" s="223"/>
    </row>
    <row r="21" spans="1:10">
      <c r="A21" s="91" t="s">
        <v>48</v>
      </c>
      <c r="B21" s="64">
        <f t="shared" si="5"/>
        <v>0</v>
      </c>
      <c r="C21" s="65">
        <v>0</v>
      </c>
      <c r="D21" s="65">
        <v>0</v>
      </c>
      <c r="E21" s="111">
        <v>0</v>
      </c>
      <c r="F21" s="111">
        <v>0</v>
      </c>
      <c r="G21" s="65">
        <v>0</v>
      </c>
      <c r="H21" s="223"/>
      <c r="I21" s="223"/>
      <c r="J21" s="223"/>
    </row>
    <row r="22" spans="1:10">
      <c r="A22" s="88" t="s">
        <v>130</v>
      </c>
      <c r="B22" s="64">
        <f t="shared" ref="B22" si="8">C22+D22+E22+F22+G22</f>
        <v>68369.364880000008</v>
      </c>
      <c r="C22" s="65">
        <v>0</v>
      </c>
      <c r="D22" s="65">
        <v>0</v>
      </c>
      <c r="E22" s="111">
        <f>'Приложение к подпрограмме I'!I18</f>
        <v>22771.364880000001</v>
      </c>
      <c r="F22" s="111">
        <f>'Приложение к подпрограмме I'!J18</f>
        <v>45598</v>
      </c>
      <c r="G22" s="111">
        <f>'Приложение к подпрограмме I'!K18</f>
        <v>0</v>
      </c>
      <c r="H22" s="223"/>
      <c r="I22" s="223"/>
      <c r="J22" s="223"/>
    </row>
    <row r="23" spans="1:10">
      <c r="A23" s="88" t="s">
        <v>156</v>
      </c>
      <c r="B23" s="64">
        <v>0</v>
      </c>
      <c r="C23" s="65">
        <v>0</v>
      </c>
      <c r="D23" s="65">
        <v>0</v>
      </c>
      <c r="E23" s="65">
        <v>0</v>
      </c>
      <c r="F23" s="65">
        <v>0</v>
      </c>
      <c r="G23" s="65">
        <v>0</v>
      </c>
      <c r="H23" s="223"/>
      <c r="I23" s="223"/>
      <c r="J23" s="223"/>
    </row>
    <row r="24" spans="1:10">
      <c r="H24" s="5"/>
      <c r="J24" s="48" t="s">
        <v>131</v>
      </c>
    </row>
    <row r="25" spans="1:10" ht="15.75">
      <c r="C25" s="6"/>
    </row>
  </sheetData>
  <mergeCells count="10">
    <mergeCell ref="H19:J23"/>
    <mergeCell ref="E1:J1"/>
    <mergeCell ref="E2:J2"/>
    <mergeCell ref="D3:J3"/>
    <mergeCell ref="E4:J4"/>
    <mergeCell ref="A6:J6"/>
    <mergeCell ref="B7:J7"/>
    <mergeCell ref="H8:J8"/>
    <mergeCell ref="H9:J13"/>
    <mergeCell ref="H14:J18"/>
  </mergeCells>
  <pageMargins left="0.6692913385826772" right="0.19685039370078741" top="0.59055118110236227" bottom="0.39370078740157483" header="0.11811023622047245" footer="0.51181102362204722"/>
  <pageSetup scale="79" firstPageNumber="32" orientation="landscape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18"/>
  <sheetViews>
    <sheetView tabSelected="1" view="pageLayout" zoomScaleSheetLayoutView="115" workbookViewId="0">
      <selection activeCell="A3" sqref="A3:M3"/>
    </sheetView>
  </sheetViews>
  <sheetFormatPr defaultColWidth="8" defaultRowHeight="15"/>
  <cols>
    <col min="1" max="1" width="4.140625" style="54" customWidth="1"/>
    <col min="2" max="2" width="17.28515625" style="54" customWidth="1"/>
    <col min="3" max="4" width="12" style="54" customWidth="1"/>
    <col min="5" max="5" width="11.7109375" style="54" customWidth="1"/>
    <col min="6" max="6" width="8.5703125" style="54" customWidth="1"/>
    <col min="7" max="12" width="12.28515625" style="54" customWidth="1"/>
    <col min="13" max="13" width="18.5703125" style="54" customWidth="1"/>
    <col min="14" max="14" width="3.7109375" style="54" customWidth="1"/>
    <col min="15" max="16384" width="8" style="54"/>
  </cols>
  <sheetData>
    <row r="1" spans="1:20" ht="15.75" customHeight="1">
      <c r="A1" s="180"/>
      <c r="B1" s="180"/>
      <c r="C1" s="180"/>
      <c r="D1" s="180"/>
      <c r="E1" s="180"/>
      <c r="F1" s="180"/>
      <c r="G1" s="180"/>
      <c r="H1" s="180"/>
      <c r="I1" s="180"/>
      <c r="J1" s="496" t="s">
        <v>201</v>
      </c>
      <c r="K1" s="496"/>
      <c r="L1" s="496"/>
      <c r="M1" s="496"/>
      <c r="N1" s="55"/>
      <c r="O1" s="55"/>
      <c r="P1" s="55"/>
      <c r="Q1" s="55"/>
      <c r="R1" s="55"/>
      <c r="S1" s="55"/>
      <c r="T1" s="55"/>
    </row>
    <row r="2" spans="1:20" ht="79.5" customHeight="1">
      <c r="A2" s="180"/>
      <c r="B2" s="180"/>
      <c r="C2" s="180"/>
      <c r="D2" s="180"/>
      <c r="E2" s="180"/>
      <c r="F2" s="180"/>
      <c r="G2" s="180"/>
      <c r="H2" s="180"/>
      <c r="I2" s="180"/>
      <c r="J2" s="496"/>
      <c r="K2" s="496"/>
      <c r="L2" s="496"/>
      <c r="M2" s="496"/>
      <c r="N2" s="55"/>
      <c r="O2" s="55"/>
      <c r="P2" s="55"/>
      <c r="Q2" s="55"/>
      <c r="R2" s="55"/>
      <c r="S2" s="55"/>
      <c r="T2" s="55"/>
    </row>
    <row r="3" spans="1:20" ht="38.25" customHeight="1">
      <c r="A3" s="497" t="s">
        <v>175</v>
      </c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55"/>
      <c r="O3" s="55"/>
      <c r="P3" s="55"/>
      <c r="Q3" s="55"/>
      <c r="R3" s="55"/>
      <c r="S3" s="55"/>
      <c r="T3" s="55"/>
    </row>
    <row r="4" spans="1:20" ht="29.25" customHeight="1">
      <c r="A4" s="498" t="s">
        <v>89</v>
      </c>
      <c r="B4" s="498" t="s">
        <v>17</v>
      </c>
      <c r="C4" s="506" t="s">
        <v>18</v>
      </c>
      <c r="D4" s="498" t="s">
        <v>19</v>
      </c>
      <c r="E4" s="506" t="s">
        <v>20</v>
      </c>
      <c r="F4" s="498" t="s">
        <v>90</v>
      </c>
      <c r="G4" s="500" t="s">
        <v>91</v>
      </c>
      <c r="H4" s="501"/>
      <c r="I4" s="501"/>
      <c r="J4" s="501"/>
      <c r="K4" s="501"/>
      <c r="L4" s="502" t="s">
        <v>23</v>
      </c>
      <c r="M4" s="504" t="s">
        <v>24</v>
      </c>
      <c r="N4" s="56"/>
      <c r="O4" s="55"/>
      <c r="P4" s="55"/>
      <c r="Q4" s="55"/>
      <c r="R4" s="55"/>
      <c r="S4" s="55"/>
      <c r="T4" s="55"/>
    </row>
    <row r="5" spans="1:20" ht="105.75" customHeight="1">
      <c r="A5" s="499"/>
      <c r="B5" s="499"/>
      <c r="C5" s="507"/>
      <c r="D5" s="499"/>
      <c r="E5" s="507"/>
      <c r="F5" s="499"/>
      <c r="G5" s="181" t="s">
        <v>8</v>
      </c>
      <c r="H5" s="182" t="s">
        <v>9</v>
      </c>
      <c r="I5" s="182" t="s">
        <v>10</v>
      </c>
      <c r="J5" s="182" t="s">
        <v>11</v>
      </c>
      <c r="K5" s="182" t="s">
        <v>12</v>
      </c>
      <c r="L5" s="503"/>
      <c r="M5" s="505"/>
      <c r="N5" s="56"/>
      <c r="O5" s="55"/>
      <c r="P5" s="55"/>
      <c r="Q5" s="55"/>
      <c r="R5" s="55"/>
      <c r="S5" s="55"/>
      <c r="T5" s="55"/>
    </row>
    <row r="6" spans="1:20" ht="17.25" customHeight="1">
      <c r="A6" s="183">
        <v>1</v>
      </c>
      <c r="B6" s="183">
        <v>2</v>
      </c>
      <c r="C6" s="183">
        <v>3</v>
      </c>
      <c r="D6" s="183">
        <v>4</v>
      </c>
      <c r="E6" s="183">
        <v>5</v>
      </c>
      <c r="F6" s="183">
        <v>6</v>
      </c>
      <c r="G6" s="183">
        <v>7</v>
      </c>
      <c r="H6" s="183">
        <v>8</v>
      </c>
      <c r="I6" s="183">
        <v>9</v>
      </c>
      <c r="J6" s="183">
        <v>10</v>
      </c>
      <c r="K6" s="183">
        <v>11</v>
      </c>
      <c r="L6" s="184">
        <v>12</v>
      </c>
      <c r="M6" s="183">
        <v>13</v>
      </c>
      <c r="N6" s="56"/>
      <c r="O6" s="55"/>
      <c r="P6" s="55"/>
      <c r="Q6" s="55"/>
      <c r="R6" s="55"/>
      <c r="S6" s="55"/>
      <c r="T6" s="55"/>
    </row>
    <row r="7" spans="1:20" ht="39.75" customHeight="1">
      <c r="A7" s="508" t="s">
        <v>25</v>
      </c>
      <c r="B7" s="510" t="s">
        <v>92</v>
      </c>
      <c r="C7" s="511" t="s">
        <v>26</v>
      </c>
      <c r="D7" s="185" t="s">
        <v>93</v>
      </c>
      <c r="E7" s="57">
        <f>E8+E9</f>
        <v>0</v>
      </c>
      <c r="F7" s="186">
        <f t="shared" ref="F7:F15" si="0">G7+H7+I7+J7+K7</f>
        <v>106795.90000000001</v>
      </c>
      <c r="G7" s="57">
        <f>G8+G9</f>
        <v>18046</v>
      </c>
      <c r="H7" s="57">
        <f>H8+H9</f>
        <v>18350.3</v>
      </c>
      <c r="I7" s="57">
        <f>I8+I9</f>
        <v>23257</v>
      </c>
      <c r="J7" s="57">
        <f>J8+J9</f>
        <v>23571.3</v>
      </c>
      <c r="K7" s="187">
        <f>K8+K9</f>
        <v>23571.3</v>
      </c>
      <c r="L7" s="513" t="s">
        <v>94</v>
      </c>
      <c r="M7" s="515"/>
      <c r="N7" s="56"/>
      <c r="O7" s="55"/>
      <c r="P7" s="55"/>
      <c r="Q7" s="55"/>
      <c r="R7" s="55"/>
      <c r="S7" s="55"/>
      <c r="T7" s="55"/>
    </row>
    <row r="8" spans="1:20" ht="51.75" customHeight="1">
      <c r="A8" s="509"/>
      <c r="B8" s="510"/>
      <c r="C8" s="512"/>
      <c r="D8" s="188" t="s">
        <v>13</v>
      </c>
      <c r="E8" s="57">
        <v>0</v>
      </c>
      <c r="F8" s="186">
        <f t="shared" si="0"/>
        <v>0</v>
      </c>
      <c r="G8" s="57">
        <f t="shared" ref="G8:K9" si="1">G11+G14</f>
        <v>0</v>
      </c>
      <c r="H8" s="57">
        <f t="shared" si="1"/>
        <v>0</v>
      </c>
      <c r="I8" s="57">
        <f t="shared" si="1"/>
        <v>0</v>
      </c>
      <c r="J8" s="57">
        <f t="shared" si="1"/>
        <v>0</v>
      </c>
      <c r="K8" s="57">
        <f t="shared" si="1"/>
        <v>0</v>
      </c>
      <c r="L8" s="514"/>
      <c r="M8" s="514"/>
      <c r="N8" s="56"/>
      <c r="O8" s="55"/>
      <c r="P8" s="55"/>
      <c r="Q8" s="55"/>
      <c r="R8" s="55"/>
      <c r="S8" s="55"/>
      <c r="T8" s="55"/>
    </row>
    <row r="9" spans="1:20" ht="51.75" customHeight="1">
      <c r="A9" s="508"/>
      <c r="B9" s="510"/>
      <c r="C9" s="512"/>
      <c r="D9" s="189" t="s">
        <v>14</v>
      </c>
      <c r="E9" s="190">
        <v>0</v>
      </c>
      <c r="F9" s="186">
        <f t="shared" si="0"/>
        <v>106795.90000000001</v>
      </c>
      <c r="G9" s="190">
        <f t="shared" si="1"/>
        <v>18046</v>
      </c>
      <c r="H9" s="190">
        <f t="shared" si="1"/>
        <v>18350.3</v>
      </c>
      <c r="I9" s="190">
        <f t="shared" si="1"/>
        <v>23257</v>
      </c>
      <c r="J9" s="190">
        <f t="shared" si="1"/>
        <v>23571.3</v>
      </c>
      <c r="K9" s="190">
        <f t="shared" si="1"/>
        <v>23571.3</v>
      </c>
      <c r="L9" s="514"/>
      <c r="M9" s="516"/>
      <c r="N9" s="56"/>
      <c r="O9" s="55"/>
      <c r="P9" s="55"/>
      <c r="Q9" s="55"/>
      <c r="R9" s="55"/>
      <c r="S9" s="55"/>
      <c r="T9" s="55"/>
    </row>
    <row r="10" spans="1:20" ht="51.75" customHeight="1">
      <c r="A10" s="517" t="s">
        <v>30</v>
      </c>
      <c r="B10" s="515" t="s">
        <v>123</v>
      </c>
      <c r="C10" s="511" t="s">
        <v>26</v>
      </c>
      <c r="D10" s="185" t="s">
        <v>93</v>
      </c>
      <c r="E10" s="190">
        <v>0</v>
      </c>
      <c r="F10" s="57">
        <f t="shared" si="0"/>
        <v>105089.90000000001</v>
      </c>
      <c r="G10" s="57">
        <f>G11+G12</f>
        <v>17740</v>
      </c>
      <c r="H10" s="57">
        <f>H11+H12</f>
        <v>18000.3</v>
      </c>
      <c r="I10" s="57">
        <f>I11+I12</f>
        <v>22907</v>
      </c>
      <c r="J10" s="57">
        <f>J11+J12</f>
        <v>23221.3</v>
      </c>
      <c r="K10" s="57">
        <f>K11+K12</f>
        <v>23221.3</v>
      </c>
      <c r="L10" s="513" t="s">
        <v>94</v>
      </c>
      <c r="M10" s="515"/>
      <c r="N10" s="56"/>
      <c r="O10" s="55"/>
      <c r="P10" s="55"/>
      <c r="Q10" s="55"/>
      <c r="R10" s="55"/>
      <c r="S10" s="55"/>
      <c r="T10" s="55"/>
    </row>
    <row r="11" spans="1:20" ht="51.75" customHeight="1">
      <c r="A11" s="509"/>
      <c r="B11" s="514"/>
      <c r="C11" s="512"/>
      <c r="D11" s="191" t="s">
        <v>13</v>
      </c>
      <c r="E11" s="190">
        <v>0</v>
      </c>
      <c r="F11" s="57">
        <f t="shared" si="0"/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14"/>
      <c r="M11" s="514"/>
      <c r="N11" s="56"/>
      <c r="O11" s="55"/>
      <c r="P11" s="55"/>
      <c r="Q11" s="55"/>
      <c r="R11" s="55"/>
      <c r="S11" s="55"/>
      <c r="T11" s="55"/>
    </row>
    <row r="12" spans="1:20" ht="51.75" customHeight="1">
      <c r="A12" s="508"/>
      <c r="B12" s="516"/>
      <c r="C12" s="512"/>
      <c r="D12" s="189" t="s">
        <v>14</v>
      </c>
      <c r="E12" s="190">
        <v>18337</v>
      </c>
      <c r="F12" s="57">
        <f t="shared" si="0"/>
        <v>105089.90000000001</v>
      </c>
      <c r="G12" s="57">
        <v>17740</v>
      </c>
      <c r="H12" s="57">
        <v>18000.3</v>
      </c>
      <c r="I12" s="57">
        <v>22907</v>
      </c>
      <c r="J12" s="57">
        <f>23221.3</f>
        <v>23221.3</v>
      </c>
      <c r="K12" s="57">
        <f>23221.3</f>
        <v>23221.3</v>
      </c>
      <c r="L12" s="514"/>
      <c r="M12" s="516"/>
      <c r="N12" s="56"/>
      <c r="O12" s="55"/>
      <c r="P12" s="55"/>
      <c r="Q12" s="55"/>
      <c r="R12" s="55"/>
      <c r="S12" s="55"/>
      <c r="T12" s="55"/>
    </row>
    <row r="13" spans="1:20" ht="51.75" customHeight="1">
      <c r="A13" s="517" t="s">
        <v>31</v>
      </c>
      <c r="B13" s="515" t="s">
        <v>124</v>
      </c>
      <c r="C13" s="518" t="s">
        <v>26</v>
      </c>
      <c r="D13" s="192" t="s">
        <v>93</v>
      </c>
      <c r="E13" s="190">
        <v>0</v>
      </c>
      <c r="F13" s="57">
        <f t="shared" si="0"/>
        <v>1706</v>
      </c>
      <c r="G13" s="57">
        <f>G14+G15</f>
        <v>306</v>
      </c>
      <c r="H13" s="57">
        <f>H14+H15</f>
        <v>350</v>
      </c>
      <c r="I13" s="57">
        <f>I14+I15</f>
        <v>350</v>
      </c>
      <c r="J13" s="57">
        <v>350</v>
      </c>
      <c r="K13" s="57">
        <v>350</v>
      </c>
      <c r="L13" s="521" t="s">
        <v>94</v>
      </c>
      <c r="M13" s="515"/>
      <c r="N13" s="56"/>
      <c r="O13" s="55"/>
      <c r="P13" s="55"/>
      <c r="Q13" s="55"/>
      <c r="R13" s="55"/>
      <c r="S13" s="55"/>
      <c r="T13" s="55"/>
    </row>
    <row r="14" spans="1:20" ht="51.75" customHeight="1">
      <c r="A14" s="509"/>
      <c r="B14" s="514"/>
      <c r="C14" s="519"/>
      <c r="D14" s="193" t="s">
        <v>13</v>
      </c>
      <c r="E14" s="190">
        <v>0</v>
      </c>
      <c r="F14" s="57">
        <f t="shared" si="0"/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22"/>
      <c r="M14" s="514"/>
      <c r="N14" s="56"/>
      <c r="O14" s="55"/>
      <c r="P14" s="55"/>
      <c r="Q14" s="55"/>
      <c r="R14" s="55"/>
      <c r="S14" s="55"/>
      <c r="T14" s="55"/>
    </row>
    <row r="15" spans="1:20" ht="51.75" customHeight="1">
      <c r="A15" s="508"/>
      <c r="B15" s="516"/>
      <c r="C15" s="520"/>
      <c r="D15" s="189" t="s">
        <v>14</v>
      </c>
      <c r="E15" s="57">
        <v>0</v>
      </c>
      <c r="F15" s="57">
        <f t="shared" si="0"/>
        <v>1706</v>
      </c>
      <c r="G15" s="57">
        <v>306</v>
      </c>
      <c r="H15" s="57">
        <v>350</v>
      </c>
      <c r="I15" s="57">
        <v>350</v>
      </c>
      <c r="J15" s="57">
        <v>350</v>
      </c>
      <c r="K15" s="57">
        <v>350</v>
      </c>
      <c r="L15" s="523"/>
      <c r="M15" s="516"/>
      <c r="N15" s="56"/>
      <c r="O15" s="55"/>
      <c r="P15" s="55"/>
      <c r="Q15" s="55"/>
      <c r="R15" s="55"/>
      <c r="S15" s="55"/>
      <c r="T15" s="55"/>
    </row>
    <row r="16" spans="1:20" ht="15.75">
      <c r="A16" s="194"/>
      <c r="B16" s="194"/>
      <c r="C16" s="194"/>
      <c r="D16" s="195"/>
      <c r="E16" s="194"/>
      <c r="F16" s="194"/>
      <c r="G16" s="194"/>
      <c r="H16" s="194"/>
      <c r="I16" s="194"/>
      <c r="J16" s="194"/>
      <c r="K16" s="194"/>
      <c r="L16" s="194"/>
      <c r="M16" s="79" t="s">
        <v>131</v>
      </c>
    </row>
    <row r="17" spans="1:13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  <row r="18" spans="1:13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</row>
  </sheetData>
  <mergeCells count="26">
    <mergeCell ref="A10:A12"/>
    <mergeCell ref="B10:B12"/>
    <mergeCell ref="C10:C12"/>
    <mergeCell ref="L10:L12"/>
    <mergeCell ref="M10:M12"/>
    <mergeCell ref="A13:A15"/>
    <mergeCell ref="B13:B15"/>
    <mergeCell ref="C13:C15"/>
    <mergeCell ref="L13:L15"/>
    <mergeCell ref="M13:M15"/>
    <mergeCell ref="A7:A9"/>
    <mergeCell ref="B7:B9"/>
    <mergeCell ref="C7:C9"/>
    <mergeCell ref="L7:L9"/>
    <mergeCell ref="M7:M9"/>
    <mergeCell ref="J1:M2"/>
    <mergeCell ref="A3:M3"/>
    <mergeCell ref="F4:F5"/>
    <mergeCell ref="G4:K4"/>
    <mergeCell ref="L4:L5"/>
    <mergeCell ref="M4:M5"/>
    <mergeCell ref="A4:A5"/>
    <mergeCell ref="B4:B5"/>
    <mergeCell ref="C4:C5"/>
    <mergeCell ref="D4:D5"/>
    <mergeCell ref="E4:E5"/>
  </mergeCells>
  <pageMargins left="0.23622047244094491" right="0.23622047244094491" top="0.59055118110236227" bottom="0.35433070866141736" header="0.31496062992125984" footer="0.31496062992125984"/>
  <pageSetup scale="82" firstPageNumber="49" orientation="landscape" useFirstPageNumber="1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H21" sqref="H21"/>
    </sheetView>
  </sheetViews>
  <sheetFormatPr defaultColWidth="8" defaultRowHeight="15"/>
  <cols>
    <col min="3" max="3" width="14.85546875" customWidth="1"/>
    <col min="4" max="8" width="15.140625" customWidth="1"/>
  </cols>
  <sheetData>
    <row r="1" spans="1:8">
      <c r="D1" s="11">
        <v>2020</v>
      </c>
      <c r="E1" s="11">
        <v>2021</v>
      </c>
      <c r="F1" s="11">
        <v>2022</v>
      </c>
      <c r="G1" s="11">
        <v>2023</v>
      </c>
      <c r="H1" s="11">
        <v>2024</v>
      </c>
    </row>
    <row r="2" spans="1:8">
      <c r="B2" t="s">
        <v>95</v>
      </c>
      <c r="C2" s="134">
        <f>'Приложение 1'!B11</f>
        <v>0</v>
      </c>
      <c r="D2" s="134">
        <f>'Приложение 1'!C11</f>
        <v>0</v>
      </c>
      <c r="E2" s="134">
        <f>'Приложение 1'!D11</f>
        <v>0</v>
      </c>
      <c r="F2" s="134">
        <f>'Приложение 1'!E11</f>
        <v>0</v>
      </c>
      <c r="G2" s="134">
        <f>'Приложение 1'!F11</f>
        <v>0</v>
      </c>
      <c r="H2" s="134">
        <f>'Приложение 1'!G11</f>
        <v>0</v>
      </c>
    </row>
    <row r="3" spans="1:8">
      <c r="A3" t="s">
        <v>96</v>
      </c>
      <c r="B3" t="s">
        <v>97</v>
      </c>
      <c r="C3" s="38">
        <f t="shared" ref="C3:C8" si="0">D3+E3+F3+G3+H3</f>
        <v>1123496.78</v>
      </c>
      <c r="D3" s="38">
        <f>'Приложение 1'!C10</f>
        <v>354582</v>
      </c>
      <c r="E3" s="38">
        <f>'Приложение 1'!D10</f>
        <v>345829</v>
      </c>
      <c r="F3" s="38">
        <f>'Приложение 1'!E10</f>
        <v>146447.78</v>
      </c>
      <c r="G3" s="38">
        <f>'Приложение 1'!F10</f>
        <v>252043</v>
      </c>
      <c r="H3" s="38">
        <f>'Приложение 1'!G10</f>
        <v>24595</v>
      </c>
    </row>
    <row r="4" spans="1:8">
      <c r="B4" t="s">
        <v>98</v>
      </c>
      <c r="C4" s="38">
        <f t="shared" si="0"/>
        <v>836662.66488000005</v>
      </c>
      <c r="D4" s="38">
        <f>'Приложение 1'!C12</f>
        <v>139816.6</v>
      </c>
      <c r="E4" s="38">
        <f>'Приложение 1'!D12</f>
        <v>148094.39999999999</v>
      </c>
      <c r="F4" s="38">
        <f>'Приложение 1'!E12</f>
        <v>181568.66488</v>
      </c>
      <c r="G4" s="38">
        <f>'Приложение 1'!F12</f>
        <v>206128</v>
      </c>
      <c r="H4" s="38">
        <f>'Приложение 1'!G12</f>
        <v>161055</v>
      </c>
    </row>
    <row r="5" spans="1:8">
      <c r="C5" s="39">
        <f>D5+E5+F5+G5+H5</f>
        <v>1960159.4448799998</v>
      </c>
      <c r="D5" s="39">
        <f>SUM(D3:D4)</f>
        <v>494398.6</v>
      </c>
      <c r="E5" s="127">
        <f>SUM(E3:E4)</f>
        <v>493923.4</v>
      </c>
      <c r="F5" s="127">
        <f>SUM(F2:F4)</f>
        <v>328016.44487999997</v>
      </c>
      <c r="G5" s="127">
        <f t="shared" ref="G5:H5" si="1">SUM(G2:G4)</f>
        <v>458171</v>
      </c>
      <c r="H5" s="127">
        <f t="shared" si="1"/>
        <v>185650</v>
      </c>
    </row>
    <row r="6" spans="1:8">
      <c r="B6" t="s">
        <v>97</v>
      </c>
      <c r="C6" s="62">
        <f t="shared" si="0"/>
        <v>4236461.4873040002</v>
      </c>
      <c r="D6" s="38">
        <f>'Приложение 2'!C12</f>
        <v>455914.7</v>
      </c>
      <c r="E6" s="38">
        <f>'Приложение 2'!D12</f>
        <v>446081</v>
      </c>
      <c r="F6" s="38">
        <f>'Приложение 2'!E12+'Приложение 2'!E18</f>
        <v>1155681.3066139999</v>
      </c>
      <c r="G6" s="38">
        <f>'Приложение 2'!F12+'Приложение 2'!F18</f>
        <v>1387895.08069</v>
      </c>
      <c r="H6" s="38">
        <f>'Приложение 2'!G12+'Приложение 2'!G18</f>
        <v>790889.4</v>
      </c>
    </row>
    <row r="7" spans="1:8">
      <c r="A7" t="s">
        <v>99</v>
      </c>
      <c r="B7" t="s">
        <v>125</v>
      </c>
      <c r="C7" s="38">
        <f t="shared" si="0"/>
        <v>326135.94999999995</v>
      </c>
      <c r="D7" s="38">
        <f>'Приложение 2'!C13</f>
        <v>14088.3</v>
      </c>
      <c r="E7" s="38">
        <f>'Приложение 2'!D13</f>
        <v>34247.74</v>
      </c>
      <c r="F7" s="38">
        <f>'Приложение 2'!E7</f>
        <v>118014.52</v>
      </c>
      <c r="G7" s="38">
        <f>'Приложение 2'!F7</f>
        <v>111876.79000000001</v>
      </c>
      <c r="H7" s="38">
        <f>'Приложение 2'!G7</f>
        <v>47908.6</v>
      </c>
    </row>
    <row r="8" spans="1:8">
      <c r="B8" t="s">
        <v>98</v>
      </c>
      <c r="C8" s="38">
        <f t="shared" si="0"/>
        <v>643260.78033999994</v>
      </c>
      <c r="D8" s="38">
        <f>'Приложение 2'!C14</f>
        <v>76983.8</v>
      </c>
      <c r="E8" s="38">
        <f>'Приложение 2'!D14</f>
        <v>90128.1</v>
      </c>
      <c r="F8" s="38">
        <f>'Приложение 2'!E14+'Приложение 2'!E19</f>
        <v>176162.89074</v>
      </c>
      <c r="G8" s="38">
        <f>'Приложение 2'!F14+'Приложение 2'!F19</f>
        <v>188076.6496</v>
      </c>
      <c r="H8" s="38">
        <f>'Приложение 2'!G14+'Приложение 2'!G19</f>
        <v>111909.34</v>
      </c>
    </row>
    <row r="9" spans="1:8">
      <c r="C9" s="39">
        <f>C8+C7+C6</f>
        <v>5205858.2176440004</v>
      </c>
      <c r="D9" s="39">
        <f t="shared" ref="D9:H9" si="2">D8+D7+D6</f>
        <v>546986.80000000005</v>
      </c>
      <c r="E9" s="127">
        <f t="shared" si="2"/>
        <v>570456.84</v>
      </c>
      <c r="F9" s="127">
        <f t="shared" si="2"/>
        <v>1449858.7173539998</v>
      </c>
      <c r="G9" s="127">
        <f t="shared" si="2"/>
        <v>1687848.5202899999</v>
      </c>
      <c r="H9" s="127">
        <f t="shared" si="2"/>
        <v>950707.34000000008</v>
      </c>
    </row>
    <row r="10" spans="1:8">
      <c r="B10" t="s">
        <v>97</v>
      </c>
      <c r="C10" s="38">
        <f>D10+E10+F10+G10+H10</f>
        <v>2109</v>
      </c>
      <c r="D10" s="38">
        <f>'Приложение 3'!C8</f>
        <v>0</v>
      </c>
      <c r="E10" s="38">
        <f>'Приложение 3'!D8</f>
        <v>0</v>
      </c>
      <c r="F10" s="38">
        <f>'Приложение 3'!E8</f>
        <v>2109</v>
      </c>
      <c r="G10" s="38">
        <f>'Приложение 3'!F8</f>
        <v>0</v>
      </c>
      <c r="H10" s="38">
        <f>'Приложение 3'!G8</f>
        <v>0</v>
      </c>
    </row>
    <row r="11" spans="1:8">
      <c r="A11" t="s">
        <v>100</v>
      </c>
      <c r="B11" t="s">
        <v>125</v>
      </c>
      <c r="C11" s="38">
        <f>D11+E11+F11+G11+H11</f>
        <v>0</v>
      </c>
      <c r="D11" s="38">
        <f>'[3]Приложение 3'!F12</f>
        <v>0</v>
      </c>
      <c r="E11" s="38">
        <f>'[3]Приложение 3'!G12</f>
        <v>0</v>
      </c>
      <c r="F11" s="38">
        <f>'Приложение 3'!H10</f>
        <v>0</v>
      </c>
      <c r="G11" s="38">
        <f>'Приложение 3'!I10</f>
        <v>0</v>
      </c>
      <c r="H11" s="38">
        <f>'Приложение 3'!J10</f>
        <v>0</v>
      </c>
    </row>
    <row r="12" spans="1:8">
      <c r="B12" t="s">
        <v>98</v>
      </c>
      <c r="C12" s="38">
        <f>D12+E12+F12+G12+H12</f>
        <v>321039.7</v>
      </c>
      <c r="D12" s="38">
        <f>'Приложение 3'!C9</f>
        <v>110755.4</v>
      </c>
      <c r="E12" s="38">
        <f>'Приложение 3'!D9</f>
        <v>46965.5</v>
      </c>
      <c r="F12" s="38">
        <f>'Приложение 3'!E9</f>
        <v>52704.800000000003</v>
      </c>
      <c r="G12" s="38">
        <f>'Приложение 3'!F9</f>
        <v>55307</v>
      </c>
      <c r="H12" s="38">
        <f>'Приложение 3'!G9</f>
        <v>55307</v>
      </c>
    </row>
    <row r="13" spans="1:8">
      <c r="C13" s="39">
        <f t="shared" ref="C13:H13" si="3">SUM(C10:C12)</f>
        <v>323148.7</v>
      </c>
      <c r="D13" s="39">
        <f t="shared" si="3"/>
        <v>110755.4</v>
      </c>
      <c r="E13" s="127">
        <f t="shared" si="3"/>
        <v>46965.5</v>
      </c>
      <c r="F13" s="127">
        <f t="shared" si="3"/>
        <v>54813.8</v>
      </c>
      <c r="G13" s="127">
        <f t="shared" si="3"/>
        <v>55307</v>
      </c>
      <c r="H13" s="127">
        <f t="shared" si="3"/>
        <v>55307</v>
      </c>
    </row>
    <row r="15" spans="1:8">
      <c r="A15" t="s">
        <v>101</v>
      </c>
      <c r="B15" t="s">
        <v>98</v>
      </c>
      <c r="C15" s="38">
        <f>D15+E15+F15+G15+H15</f>
        <v>106795.90000000001</v>
      </c>
      <c r="D15" s="38">
        <f>'Приложение 4 '!C10</f>
        <v>18046</v>
      </c>
      <c r="E15" s="38">
        <f>'Приложение 4 '!D10</f>
        <v>18350.3</v>
      </c>
      <c r="F15" s="38">
        <f>'Приложение 4 '!E10</f>
        <v>23257</v>
      </c>
      <c r="G15" s="38">
        <f>'Приложение 4 '!F10</f>
        <v>23571.3</v>
      </c>
      <c r="H15" s="38">
        <f>'Приложение 4 '!G10</f>
        <v>23571.3</v>
      </c>
    </row>
    <row r="17" spans="2:8">
      <c r="B17" t="s">
        <v>97</v>
      </c>
      <c r="C17" s="38">
        <f>D17+E17+F17+G17+H17</f>
        <v>5362067.2673040004</v>
      </c>
      <c r="D17" s="38">
        <f>D3+D6+D10</f>
        <v>810496.7</v>
      </c>
      <c r="E17" s="38">
        <f t="shared" ref="E17:H17" si="4">E3+E6+E10</f>
        <v>791910</v>
      </c>
      <c r="F17" s="38">
        <f t="shared" si="4"/>
        <v>1304238.0866139999</v>
      </c>
      <c r="G17" s="38">
        <f t="shared" si="4"/>
        <v>1639938.08069</v>
      </c>
      <c r="H17" s="38">
        <f t="shared" si="4"/>
        <v>815484.4</v>
      </c>
    </row>
    <row r="18" spans="2:8">
      <c r="B18" t="s">
        <v>95</v>
      </c>
      <c r="C18" s="38">
        <f t="shared" ref="C18:C19" si="5">D18+E18+F18+G18+H18</f>
        <v>326135.94999999995</v>
      </c>
      <c r="D18" s="38">
        <f>D2+D7+D11</f>
        <v>14088.3</v>
      </c>
      <c r="E18" s="38">
        <f t="shared" ref="E18:H18" si="6">E2+E7+E11</f>
        <v>34247.74</v>
      </c>
      <c r="F18" s="38">
        <f>F2+F7+F11</f>
        <v>118014.52</v>
      </c>
      <c r="G18" s="38">
        <f t="shared" si="6"/>
        <v>111876.79000000001</v>
      </c>
      <c r="H18" s="38">
        <f t="shared" si="6"/>
        <v>47908.6</v>
      </c>
    </row>
    <row r="19" spans="2:8">
      <c r="B19" t="s">
        <v>98</v>
      </c>
      <c r="C19" s="38">
        <f t="shared" si="5"/>
        <v>1907759.04522</v>
      </c>
      <c r="D19" s="38">
        <f t="shared" ref="D19:H19" si="7">D4+D8+D12+D15</f>
        <v>345601.80000000005</v>
      </c>
      <c r="E19" s="38">
        <f>E4+E8+E12+E15</f>
        <v>303538.3</v>
      </c>
      <c r="F19" s="38">
        <f>F4+F8+F12+F15</f>
        <v>433693.35561999999</v>
      </c>
      <c r="G19" s="38">
        <f t="shared" si="7"/>
        <v>473082.94959999999</v>
      </c>
      <c r="H19" s="38">
        <f t="shared" si="7"/>
        <v>351842.63999999996</v>
      </c>
    </row>
    <row r="20" spans="2:8">
      <c r="B20" t="s">
        <v>102</v>
      </c>
      <c r="C20" s="39">
        <f>D20+E20+F20+G20+H20</f>
        <v>7595962.2625239994</v>
      </c>
      <c r="D20" s="39">
        <f>D5+D13+D15+D9</f>
        <v>1170186.8</v>
      </c>
      <c r="E20" s="39">
        <f t="shared" ref="E20:H20" si="8">E5+E13+E15+E9</f>
        <v>1129696.04</v>
      </c>
      <c r="F20" s="39">
        <f t="shared" si="8"/>
        <v>1855945.9622339997</v>
      </c>
      <c r="G20" s="39">
        <f t="shared" si="8"/>
        <v>2224897.8202900002</v>
      </c>
      <c r="H20" s="39">
        <f t="shared" si="8"/>
        <v>1215235.6400000001</v>
      </c>
    </row>
  </sheetData>
  <pageMargins left="0.70866141732283472" right="0.70866141732283472" top="0.74803149606299213" bottom="0.74803149606299213" header="0.31496062992125984" footer="0.31496062992125984"/>
  <pageSetup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view="pageBreakPreview" zoomScale="85" zoomScaleNormal="85" zoomScaleSheetLayoutView="85" zoomScalePageLayoutView="55" workbookViewId="0">
      <selection activeCell="F4" sqref="F4:F5"/>
    </sheetView>
  </sheetViews>
  <sheetFormatPr defaultColWidth="8" defaultRowHeight="15"/>
  <cols>
    <col min="1" max="1" width="5.28515625" customWidth="1"/>
    <col min="2" max="2" width="26.5703125" customWidth="1"/>
    <col min="3" max="3" width="13.85546875" customWidth="1"/>
    <col min="4" max="4" width="22.28515625" customWidth="1"/>
    <col min="5" max="5" width="15.42578125" customWidth="1"/>
    <col min="6" max="6" width="14" customWidth="1"/>
    <col min="7" max="7" width="12.5703125" customWidth="1"/>
    <col min="8" max="8" width="12.42578125" style="45" customWidth="1"/>
    <col min="9" max="9" width="13" style="45" customWidth="1"/>
    <col min="10" max="10" width="13.85546875" style="45" customWidth="1"/>
    <col min="11" max="11" width="12.85546875" style="45" customWidth="1"/>
    <col min="12" max="12" width="15.85546875" customWidth="1"/>
    <col min="13" max="13" width="20.7109375" customWidth="1"/>
    <col min="14" max="14" width="4.85546875" customWidth="1"/>
    <col min="15" max="15" width="5.42578125" customWidth="1"/>
    <col min="16" max="16" width="9.140625" hidden="1" customWidth="1"/>
  </cols>
  <sheetData>
    <row r="1" spans="1:15" ht="25.5" customHeight="1">
      <c r="A1" s="147"/>
      <c r="B1" s="147"/>
      <c r="C1" s="147"/>
      <c r="D1" s="147"/>
      <c r="E1" s="147"/>
      <c r="F1" s="147"/>
      <c r="G1" s="239" t="s">
        <v>195</v>
      </c>
      <c r="H1" s="239"/>
      <c r="I1" s="239"/>
      <c r="J1" s="239"/>
      <c r="K1" s="239"/>
      <c r="L1" s="239"/>
      <c r="M1" s="239"/>
    </row>
    <row r="2" spans="1:15" ht="60" customHeight="1">
      <c r="A2" s="147"/>
      <c r="B2" s="147"/>
      <c r="C2" s="147"/>
      <c r="D2" s="147"/>
      <c r="E2" s="147"/>
      <c r="F2" s="147"/>
      <c r="G2" s="240" t="s">
        <v>15</v>
      </c>
      <c r="H2" s="241"/>
      <c r="I2" s="241"/>
      <c r="J2" s="241"/>
      <c r="K2" s="241"/>
      <c r="L2" s="241"/>
      <c r="M2" s="242"/>
    </row>
    <row r="3" spans="1:15" ht="42.75" customHeight="1">
      <c r="A3" s="243" t="s">
        <v>169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5"/>
    </row>
    <row r="4" spans="1:15" ht="29.25" customHeight="1">
      <c r="A4" s="246" t="s">
        <v>16</v>
      </c>
      <c r="B4" s="246" t="s">
        <v>17</v>
      </c>
      <c r="C4" s="246" t="s">
        <v>18</v>
      </c>
      <c r="D4" s="246" t="s">
        <v>19</v>
      </c>
      <c r="E4" s="246" t="s">
        <v>20</v>
      </c>
      <c r="F4" s="246" t="s">
        <v>21</v>
      </c>
      <c r="G4" s="248" t="s">
        <v>22</v>
      </c>
      <c r="H4" s="249"/>
      <c r="I4" s="249"/>
      <c r="J4" s="249"/>
      <c r="K4" s="250"/>
      <c r="L4" s="246" t="s">
        <v>23</v>
      </c>
      <c r="M4" s="246" t="s">
        <v>24</v>
      </c>
      <c r="N4" s="10"/>
    </row>
    <row r="5" spans="1:15" ht="81" customHeight="1">
      <c r="A5" s="247"/>
      <c r="B5" s="247"/>
      <c r="C5" s="247"/>
      <c r="D5" s="247"/>
      <c r="E5" s="247"/>
      <c r="F5" s="247"/>
      <c r="G5" s="148" t="s">
        <v>8</v>
      </c>
      <c r="H5" s="148" t="s">
        <v>9</v>
      </c>
      <c r="I5" s="211" t="s">
        <v>10</v>
      </c>
      <c r="J5" s="211" t="s">
        <v>11</v>
      </c>
      <c r="K5" s="211" t="s">
        <v>12</v>
      </c>
      <c r="L5" s="247"/>
      <c r="M5" s="247"/>
      <c r="N5" s="10"/>
    </row>
    <row r="6" spans="1:15" s="7" customFormat="1">
      <c r="A6" s="149">
        <v>1</v>
      </c>
      <c r="B6" s="148">
        <v>2</v>
      </c>
      <c r="C6" s="148">
        <v>3</v>
      </c>
      <c r="D6" s="148">
        <v>4</v>
      </c>
      <c r="E6" s="150">
        <v>5</v>
      </c>
      <c r="F6" s="148">
        <v>6</v>
      </c>
      <c r="G6" s="148">
        <v>7</v>
      </c>
      <c r="H6" s="148">
        <v>8</v>
      </c>
      <c r="I6" s="211">
        <v>9</v>
      </c>
      <c r="J6" s="211">
        <v>10</v>
      </c>
      <c r="K6" s="211">
        <v>11</v>
      </c>
      <c r="L6" s="148">
        <v>12</v>
      </c>
      <c r="M6" s="148">
        <v>13</v>
      </c>
      <c r="N6" s="10"/>
    </row>
    <row r="7" spans="1:15" ht="26.25" customHeight="1">
      <c r="A7" s="259" t="s">
        <v>25</v>
      </c>
      <c r="B7" s="251" t="s">
        <v>160</v>
      </c>
      <c r="C7" s="251" t="s">
        <v>26</v>
      </c>
      <c r="D7" s="151" t="s">
        <v>27</v>
      </c>
      <c r="E7" s="73">
        <f>E8+E9</f>
        <v>50</v>
      </c>
      <c r="F7" s="152">
        <f>G7+H7+I7+J7+K7</f>
        <v>421195.14488000004</v>
      </c>
      <c r="G7" s="153">
        <f>G8+G9</f>
        <v>2100</v>
      </c>
      <c r="H7" s="153">
        <f>H8+H9</f>
        <v>10710</v>
      </c>
      <c r="I7" s="153">
        <f>I8+I9</f>
        <v>135239.14488000001</v>
      </c>
      <c r="J7" s="153">
        <f>J8+J9</f>
        <v>273096</v>
      </c>
      <c r="K7" s="153">
        <f>K8+K9</f>
        <v>50</v>
      </c>
      <c r="L7" s="251" t="s">
        <v>136</v>
      </c>
      <c r="M7" s="251" t="s">
        <v>29</v>
      </c>
      <c r="N7" s="10"/>
    </row>
    <row r="8" spans="1:15" ht="32.25" customHeight="1">
      <c r="A8" s="255"/>
      <c r="B8" s="252"/>
      <c r="C8" s="252"/>
      <c r="D8" s="154" t="s">
        <v>13</v>
      </c>
      <c r="E8" s="73">
        <f>E11+E14</f>
        <v>0</v>
      </c>
      <c r="F8" s="152">
        <f>F11+F14+F17</f>
        <v>339865.78</v>
      </c>
      <c r="G8" s="152">
        <f t="shared" ref="G8:H8" si="0">G11+G14+G17</f>
        <v>0</v>
      </c>
      <c r="H8" s="152">
        <f t="shared" si="0"/>
        <v>0</v>
      </c>
      <c r="I8" s="152">
        <f>I11+I14+I17</f>
        <v>112417.78</v>
      </c>
      <c r="J8" s="152">
        <f t="shared" ref="J8:K8" si="1">J11+J14+J17</f>
        <v>227448</v>
      </c>
      <c r="K8" s="152">
        <f t="shared" si="1"/>
        <v>0</v>
      </c>
      <c r="L8" s="252"/>
      <c r="M8" s="252"/>
      <c r="N8" s="10"/>
    </row>
    <row r="9" spans="1:15" ht="31.5" customHeight="1">
      <c r="A9" s="260"/>
      <c r="B9" s="253"/>
      <c r="C9" s="253"/>
      <c r="D9" s="154" t="s">
        <v>130</v>
      </c>
      <c r="E9" s="73">
        <f>E12+E15</f>
        <v>50</v>
      </c>
      <c r="F9" s="73">
        <f t="shared" ref="F9:K9" si="2">F12+F15+F18</f>
        <v>81329.364880000008</v>
      </c>
      <c r="G9" s="73">
        <f t="shared" si="2"/>
        <v>2100</v>
      </c>
      <c r="H9" s="73">
        <f t="shared" si="2"/>
        <v>10710</v>
      </c>
      <c r="I9" s="73">
        <f t="shared" si="2"/>
        <v>22821.364880000001</v>
      </c>
      <c r="J9" s="73">
        <f t="shared" si="2"/>
        <v>45648</v>
      </c>
      <c r="K9" s="73">
        <f t="shared" si="2"/>
        <v>50</v>
      </c>
      <c r="L9" s="253"/>
      <c r="M9" s="253"/>
      <c r="N9" s="10"/>
    </row>
    <row r="10" spans="1:15" ht="28.5" customHeight="1">
      <c r="A10" s="254" t="s">
        <v>30</v>
      </c>
      <c r="B10" s="257" t="s">
        <v>115</v>
      </c>
      <c r="C10" s="257" t="s">
        <v>26</v>
      </c>
      <c r="D10" s="154" t="s">
        <v>27</v>
      </c>
      <c r="E10" s="73">
        <f>E11+E12</f>
        <v>50</v>
      </c>
      <c r="F10" s="152">
        <f t="shared" ref="F10:F18" si="3">G10+H10+I10+J10+K10</f>
        <v>200</v>
      </c>
      <c r="G10" s="73">
        <f>G11+G12</f>
        <v>0</v>
      </c>
      <c r="H10" s="73">
        <f>H11+H12</f>
        <v>50</v>
      </c>
      <c r="I10" s="73">
        <f>I11+I12</f>
        <v>50</v>
      </c>
      <c r="J10" s="73">
        <f>J11+J12</f>
        <v>50</v>
      </c>
      <c r="K10" s="73">
        <f>K11+K12</f>
        <v>50</v>
      </c>
      <c r="L10" s="257" t="s">
        <v>28</v>
      </c>
      <c r="M10" s="251" t="s">
        <v>133</v>
      </c>
      <c r="N10" s="10"/>
    </row>
    <row r="11" spans="1:15" ht="26.25" customHeight="1">
      <c r="A11" s="255"/>
      <c r="B11" s="252"/>
      <c r="C11" s="252"/>
      <c r="D11" s="154" t="s">
        <v>13</v>
      </c>
      <c r="E11" s="73">
        <v>0</v>
      </c>
      <c r="F11" s="152">
        <f t="shared" si="3"/>
        <v>0</v>
      </c>
      <c r="G11" s="73">
        <v>0</v>
      </c>
      <c r="H11" s="73">
        <v>0</v>
      </c>
      <c r="I11" s="73">
        <v>0</v>
      </c>
      <c r="J11" s="73">
        <v>0</v>
      </c>
      <c r="K11" s="73">
        <v>0</v>
      </c>
      <c r="L11" s="252"/>
      <c r="M11" s="252"/>
      <c r="N11" s="10"/>
    </row>
    <row r="12" spans="1:15" ht="64.5" customHeight="1">
      <c r="A12" s="256"/>
      <c r="B12" s="258"/>
      <c r="C12" s="258"/>
      <c r="D12" s="154" t="s">
        <v>130</v>
      </c>
      <c r="E12" s="155">
        <v>50</v>
      </c>
      <c r="F12" s="156">
        <f t="shared" si="3"/>
        <v>200</v>
      </c>
      <c r="G12" s="155">
        <v>0</v>
      </c>
      <c r="H12" s="155">
        <v>50</v>
      </c>
      <c r="I12" s="155">
        <v>50</v>
      </c>
      <c r="J12" s="155">
        <v>50</v>
      </c>
      <c r="K12" s="155">
        <v>50</v>
      </c>
      <c r="L12" s="258"/>
      <c r="M12" s="253"/>
      <c r="N12" s="10"/>
    </row>
    <row r="13" spans="1:15" ht="32.25" customHeight="1">
      <c r="A13" s="259" t="s">
        <v>31</v>
      </c>
      <c r="B13" s="257" t="s">
        <v>116</v>
      </c>
      <c r="C13" s="257" t="s">
        <v>26</v>
      </c>
      <c r="D13" s="154" t="s">
        <v>27</v>
      </c>
      <c r="E13" s="73">
        <f>E14+E15</f>
        <v>0</v>
      </c>
      <c r="F13" s="152">
        <f t="shared" si="3"/>
        <v>0</v>
      </c>
      <c r="G13" s="73">
        <f>G14+G15</f>
        <v>0</v>
      </c>
      <c r="H13" s="73">
        <f>H14+H15</f>
        <v>0</v>
      </c>
      <c r="I13" s="73">
        <f>I14+I15</f>
        <v>0</v>
      </c>
      <c r="J13" s="73">
        <f>J14+J15</f>
        <v>0</v>
      </c>
      <c r="K13" s="73">
        <f>K14+K15</f>
        <v>0</v>
      </c>
      <c r="L13" s="257" t="s">
        <v>28</v>
      </c>
      <c r="M13" s="251" t="s">
        <v>133</v>
      </c>
      <c r="N13" s="10"/>
      <c r="O13" s="11"/>
    </row>
    <row r="14" spans="1:15" ht="32.25" customHeight="1">
      <c r="A14" s="255"/>
      <c r="B14" s="252"/>
      <c r="C14" s="252"/>
      <c r="D14" s="154" t="s">
        <v>13</v>
      </c>
      <c r="E14" s="73">
        <v>0</v>
      </c>
      <c r="F14" s="152">
        <f t="shared" si="3"/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252"/>
      <c r="M14" s="252"/>
      <c r="N14" s="10"/>
      <c r="O14" s="11"/>
    </row>
    <row r="15" spans="1:15" ht="32.25" customHeight="1">
      <c r="A15" s="260"/>
      <c r="B15" s="258"/>
      <c r="C15" s="258"/>
      <c r="D15" s="154" t="s">
        <v>130</v>
      </c>
      <c r="E15" s="155">
        <v>0</v>
      </c>
      <c r="F15" s="156">
        <f t="shared" si="3"/>
        <v>0</v>
      </c>
      <c r="G15" s="155">
        <v>0</v>
      </c>
      <c r="H15" s="155">
        <v>0</v>
      </c>
      <c r="I15" s="155">
        <v>0</v>
      </c>
      <c r="J15" s="155">
        <v>0</v>
      </c>
      <c r="K15" s="155">
        <v>0</v>
      </c>
      <c r="L15" s="258"/>
      <c r="M15" s="253"/>
      <c r="N15" s="10"/>
      <c r="O15" s="11"/>
    </row>
    <row r="16" spans="1:15" ht="32.25" customHeight="1">
      <c r="A16" s="259" t="s">
        <v>32</v>
      </c>
      <c r="B16" s="251" t="s">
        <v>117</v>
      </c>
      <c r="C16" s="251" t="s">
        <v>26</v>
      </c>
      <c r="D16" s="157" t="s">
        <v>27</v>
      </c>
      <c r="E16" s="73">
        <f>E18+E17</f>
        <v>0</v>
      </c>
      <c r="F16" s="73">
        <f t="shared" si="3"/>
        <v>420995.14488000004</v>
      </c>
      <c r="G16" s="73">
        <f>G18+G17</f>
        <v>2100</v>
      </c>
      <c r="H16" s="73">
        <f>H18+H17</f>
        <v>10660</v>
      </c>
      <c r="I16" s="73">
        <f>I18+I17</f>
        <v>135189.14488000001</v>
      </c>
      <c r="J16" s="73">
        <f>J18+J17</f>
        <v>273046</v>
      </c>
      <c r="K16" s="73">
        <f>K18+K17</f>
        <v>0</v>
      </c>
      <c r="L16" s="251" t="s">
        <v>136</v>
      </c>
      <c r="M16" s="251" t="s">
        <v>133</v>
      </c>
      <c r="N16" s="10"/>
      <c r="O16" s="11"/>
    </row>
    <row r="17" spans="1:15" ht="32.25" customHeight="1">
      <c r="A17" s="255"/>
      <c r="B17" s="252"/>
      <c r="C17" s="252"/>
      <c r="D17" s="154" t="s">
        <v>13</v>
      </c>
      <c r="E17" s="73">
        <v>0</v>
      </c>
      <c r="F17" s="73">
        <f t="shared" si="3"/>
        <v>339865.78</v>
      </c>
      <c r="G17" s="73">
        <v>0</v>
      </c>
      <c r="H17" s="73">
        <v>0</v>
      </c>
      <c r="I17" s="73">
        <f>96356+16061.78</f>
        <v>112417.78</v>
      </c>
      <c r="J17" s="73">
        <v>227448</v>
      </c>
      <c r="K17" s="73">
        <v>0</v>
      </c>
      <c r="L17" s="252"/>
      <c r="M17" s="252"/>
      <c r="N17" s="10"/>
      <c r="O17" s="11"/>
    </row>
    <row r="18" spans="1:15" ht="44.25" customHeight="1">
      <c r="A18" s="260"/>
      <c r="B18" s="253"/>
      <c r="C18" s="253"/>
      <c r="D18" s="154" t="s">
        <v>130</v>
      </c>
      <c r="E18" s="73">
        <v>0</v>
      </c>
      <c r="F18" s="73">
        <f t="shared" si="3"/>
        <v>81129.364880000008</v>
      </c>
      <c r="G18" s="73">
        <v>2100</v>
      </c>
      <c r="H18" s="73">
        <v>10660</v>
      </c>
      <c r="I18" s="73">
        <f>22537.86488+233.5</f>
        <v>22771.364880000001</v>
      </c>
      <c r="J18" s="73">
        <v>45598</v>
      </c>
      <c r="K18" s="73">
        <v>0</v>
      </c>
      <c r="L18" s="253"/>
      <c r="M18" s="253"/>
      <c r="N18" s="10"/>
      <c r="O18" s="11"/>
    </row>
    <row r="19" spans="1:15" ht="27" customHeight="1">
      <c r="A19" s="261" t="s">
        <v>33</v>
      </c>
      <c r="B19" s="251" t="s">
        <v>34</v>
      </c>
      <c r="C19" s="251" t="s">
        <v>26</v>
      </c>
      <c r="D19" s="157" t="s">
        <v>35</v>
      </c>
      <c r="E19" s="73">
        <f t="shared" ref="E19:K19" si="4">E20+E21</f>
        <v>523585</v>
      </c>
      <c r="F19" s="73">
        <f t="shared" si="4"/>
        <v>1538964.3</v>
      </c>
      <c r="G19" s="73">
        <f t="shared" si="4"/>
        <v>492298.6</v>
      </c>
      <c r="H19" s="73">
        <f t="shared" si="4"/>
        <v>483213.4</v>
      </c>
      <c r="I19" s="73">
        <f t="shared" si="4"/>
        <v>192777.3</v>
      </c>
      <c r="J19" s="73">
        <f t="shared" si="4"/>
        <v>185075</v>
      </c>
      <c r="K19" s="73">
        <f t="shared" si="4"/>
        <v>185600</v>
      </c>
      <c r="L19" s="251" t="s">
        <v>136</v>
      </c>
      <c r="M19" s="259"/>
      <c r="N19" s="10"/>
      <c r="O19" s="11"/>
    </row>
    <row r="20" spans="1:15" ht="30" customHeight="1">
      <c r="A20" s="255"/>
      <c r="B20" s="252"/>
      <c r="C20" s="252"/>
      <c r="D20" s="157" t="s">
        <v>13</v>
      </c>
      <c r="E20" s="73">
        <f t="shared" ref="E20:H20" si="5">E23+E25+E27+E32+E26</f>
        <v>351910</v>
      </c>
      <c r="F20" s="73">
        <f>F23+F25+F27+F32+F26</f>
        <v>783631</v>
      </c>
      <c r="G20" s="73">
        <f t="shared" si="5"/>
        <v>354582</v>
      </c>
      <c r="H20" s="73">
        <f t="shared" si="5"/>
        <v>345829</v>
      </c>
      <c r="I20" s="73">
        <f>I23+I25+I27+I32+I26</f>
        <v>34030</v>
      </c>
      <c r="J20" s="73">
        <f t="shared" ref="J20:K20" si="6">J23+J25+J27+J32+J26</f>
        <v>24595</v>
      </c>
      <c r="K20" s="73">
        <f t="shared" si="6"/>
        <v>24595</v>
      </c>
      <c r="L20" s="252"/>
      <c r="M20" s="255"/>
      <c r="N20" s="10"/>
      <c r="O20" s="11"/>
    </row>
    <row r="21" spans="1:15" ht="29.25" customHeight="1">
      <c r="A21" s="260"/>
      <c r="B21" s="253"/>
      <c r="C21" s="253"/>
      <c r="D21" s="154" t="s">
        <v>130</v>
      </c>
      <c r="E21" s="73">
        <f>E24+E28+E29</f>
        <v>171675</v>
      </c>
      <c r="F21" s="73">
        <f>G21+H21+I21+J21+K21</f>
        <v>755333.3</v>
      </c>
      <c r="G21" s="73">
        <f>G24+G28+G29+G33</f>
        <v>137716.6</v>
      </c>
      <c r="H21" s="73">
        <f t="shared" ref="H21" si="7">H24+H28+H29+H33</f>
        <v>137384.4</v>
      </c>
      <c r="I21" s="73">
        <f>I24+I28+I29+I33+I30</f>
        <v>158747.29999999999</v>
      </c>
      <c r="J21" s="73">
        <f t="shared" ref="J21:K21" si="8">J24+J28+J29+J33+J30</f>
        <v>160480</v>
      </c>
      <c r="K21" s="73">
        <f t="shared" si="8"/>
        <v>161005</v>
      </c>
      <c r="L21" s="253"/>
      <c r="M21" s="260"/>
      <c r="N21" s="10"/>
      <c r="O21" s="11"/>
    </row>
    <row r="22" spans="1:15" ht="60" customHeight="1">
      <c r="A22" s="259" t="s">
        <v>36</v>
      </c>
      <c r="B22" s="251" t="s">
        <v>118</v>
      </c>
      <c r="C22" s="251" t="s">
        <v>26</v>
      </c>
      <c r="D22" s="157" t="s">
        <v>27</v>
      </c>
      <c r="E22" s="73">
        <v>325819</v>
      </c>
      <c r="F22" s="73">
        <f t="shared" ref="F22:K22" si="9">F23+F24</f>
        <v>656660</v>
      </c>
      <c r="G22" s="73">
        <f t="shared" si="9"/>
        <v>332851</v>
      </c>
      <c r="H22" s="73">
        <f t="shared" si="9"/>
        <v>323809</v>
      </c>
      <c r="I22" s="73">
        <f t="shared" si="9"/>
        <v>0</v>
      </c>
      <c r="J22" s="73">
        <f t="shared" si="9"/>
        <v>0</v>
      </c>
      <c r="K22" s="73">
        <f t="shared" si="9"/>
        <v>0</v>
      </c>
      <c r="L22" s="251" t="s">
        <v>28</v>
      </c>
      <c r="M22" s="259"/>
      <c r="N22" s="10"/>
      <c r="O22" s="11"/>
    </row>
    <row r="23" spans="1:15" ht="69" customHeight="1">
      <c r="A23" s="255"/>
      <c r="B23" s="252"/>
      <c r="C23" s="252"/>
      <c r="D23" s="157" t="s">
        <v>13</v>
      </c>
      <c r="E23" s="73">
        <v>325819</v>
      </c>
      <c r="F23" s="73">
        <f t="shared" ref="F23:F33" si="10">G23+H23+I23+J23+K23</f>
        <v>656660</v>
      </c>
      <c r="G23" s="152">
        <v>332851</v>
      </c>
      <c r="H23" s="152">
        <v>323809</v>
      </c>
      <c r="I23" s="158">
        <v>0</v>
      </c>
      <c r="J23" s="158">
        <v>0</v>
      </c>
      <c r="K23" s="158">
        <v>0</v>
      </c>
      <c r="L23" s="252"/>
      <c r="M23" s="255"/>
      <c r="N23" s="10"/>
      <c r="O23" s="11"/>
    </row>
    <row r="24" spans="1:15" ht="75.75" customHeight="1">
      <c r="A24" s="260"/>
      <c r="B24" s="253"/>
      <c r="C24" s="253"/>
      <c r="D24" s="154" t="s">
        <v>130</v>
      </c>
      <c r="E24" s="73">
        <v>0</v>
      </c>
      <c r="F24" s="73">
        <f t="shared" si="10"/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253"/>
      <c r="M24" s="260"/>
      <c r="N24" s="10"/>
      <c r="O24" s="11"/>
    </row>
    <row r="25" spans="1:15" ht="171.75" customHeight="1">
      <c r="A25" s="159" t="s">
        <v>37</v>
      </c>
      <c r="B25" s="160" t="s">
        <v>119</v>
      </c>
      <c r="C25" s="161" t="s">
        <v>26</v>
      </c>
      <c r="D25" s="162" t="s">
        <v>13</v>
      </c>
      <c r="E25" s="163">
        <v>3769</v>
      </c>
      <c r="F25" s="155">
        <f t="shared" si="10"/>
        <v>6567</v>
      </c>
      <c r="G25" s="158">
        <v>2935</v>
      </c>
      <c r="H25" s="158">
        <v>3632</v>
      </c>
      <c r="I25" s="158">
        <v>0</v>
      </c>
      <c r="J25" s="158">
        <v>0</v>
      </c>
      <c r="K25" s="158">
        <v>0</v>
      </c>
      <c r="L25" s="164" t="s">
        <v>38</v>
      </c>
      <c r="M25" s="161" t="s">
        <v>39</v>
      </c>
      <c r="N25" s="10"/>
      <c r="O25" s="11"/>
    </row>
    <row r="26" spans="1:15" ht="171.75" customHeight="1">
      <c r="A26" s="196" t="s">
        <v>40</v>
      </c>
      <c r="B26" s="174" t="s">
        <v>120</v>
      </c>
      <c r="C26" s="197" t="s">
        <v>41</v>
      </c>
      <c r="D26" s="197" t="s">
        <v>13</v>
      </c>
      <c r="E26" s="175">
        <v>22322</v>
      </c>
      <c r="F26" s="175">
        <f>G26+H26+I26+J26+K26</f>
        <v>88922</v>
      </c>
      <c r="G26" s="175">
        <v>18796</v>
      </c>
      <c r="H26" s="175">
        <v>18388</v>
      </c>
      <c r="I26" s="175">
        <v>17246</v>
      </c>
      <c r="J26" s="175">
        <v>17246</v>
      </c>
      <c r="K26" s="175">
        <v>17246</v>
      </c>
      <c r="L26" s="174" t="s">
        <v>28</v>
      </c>
      <c r="M26" s="197"/>
      <c r="N26" s="69"/>
      <c r="O26" s="49"/>
    </row>
    <row r="27" spans="1:15" ht="111" customHeight="1">
      <c r="A27" s="204" t="s">
        <v>42</v>
      </c>
      <c r="B27" s="205" t="s">
        <v>120</v>
      </c>
      <c r="C27" s="206" t="s">
        <v>41</v>
      </c>
      <c r="D27" s="206" t="s">
        <v>13</v>
      </c>
      <c r="E27" s="153">
        <v>0</v>
      </c>
      <c r="F27" s="175">
        <f>G27+H27+I27+J27+K27</f>
        <v>2523</v>
      </c>
      <c r="G27" s="153">
        <v>0</v>
      </c>
      <c r="H27" s="153">
        <v>0</v>
      </c>
      <c r="I27" s="153">
        <v>841</v>
      </c>
      <c r="J27" s="153">
        <v>841</v>
      </c>
      <c r="K27" s="153">
        <v>841</v>
      </c>
      <c r="L27" s="205" t="s">
        <v>135</v>
      </c>
      <c r="M27" s="206"/>
      <c r="N27" s="10"/>
      <c r="O27" s="11"/>
    </row>
    <row r="28" spans="1:15" ht="77.25" customHeight="1">
      <c r="A28" s="165" t="s">
        <v>43</v>
      </c>
      <c r="B28" s="166" t="s">
        <v>121</v>
      </c>
      <c r="C28" s="157" t="s">
        <v>26</v>
      </c>
      <c r="D28" s="154" t="s">
        <v>130</v>
      </c>
      <c r="E28" s="73">
        <v>171675</v>
      </c>
      <c r="F28" s="73">
        <f t="shared" si="10"/>
        <v>682462.3</v>
      </c>
      <c r="G28" s="73">
        <v>137716.6</v>
      </c>
      <c r="H28" s="73">
        <v>137384.4</v>
      </c>
      <c r="I28" s="73">
        <f>7452.257+120020.743+8988.3</f>
        <v>136461.29999999999</v>
      </c>
      <c r="J28" s="167">
        <f>10000+125550</f>
        <v>135550</v>
      </c>
      <c r="K28" s="73">
        <f>10000+125350</f>
        <v>135350</v>
      </c>
      <c r="L28" s="166" t="s">
        <v>28</v>
      </c>
      <c r="M28" s="157"/>
      <c r="N28" s="10"/>
      <c r="O28" s="11"/>
    </row>
    <row r="29" spans="1:15" ht="69.75" customHeight="1">
      <c r="A29" s="168" t="s">
        <v>62</v>
      </c>
      <c r="B29" s="169" t="s">
        <v>122</v>
      </c>
      <c r="C29" s="170" t="s">
        <v>26</v>
      </c>
      <c r="D29" s="171" t="s">
        <v>130</v>
      </c>
      <c r="E29" s="155">
        <v>0</v>
      </c>
      <c r="F29" s="155">
        <f t="shared" si="10"/>
        <v>0</v>
      </c>
      <c r="G29" s="155">
        <v>0</v>
      </c>
      <c r="H29" s="155">
        <v>0</v>
      </c>
      <c r="I29" s="155">
        <v>0</v>
      </c>
      <c r="J29" s="155">
        <v>0</v>
      </c>
      <c r="K29" s="155">
        <v>0</v>
      </c>
      <c r="L29" s="172" t="s">
        <v>28</v>
      </c>
      <c r="M29" s="170"/>
      <c r="N29" s="10"/>
      <c r="O29" s="11"/>
    </row>
    <row r="30" spans="1:15" ht="60" customHeight="1">
      <c r="A30" s="173" t="s">
        <v>150</v>
      </c>
      <c r="B30" s="174" t="s">
        <v>151</v>
      </c>
      <c r="C30" s="170" t="s">
        <v>26</v>
      </c>
      <c r="D30" s="171" t="s">
        <v>130</v>
      </c>
      <c r="E30" s="175">
        <v>0</v>
      </c>
      <c r="F30" s="155">
        <f t="shared" si="10"/>
        <v>69375</v>
      </c>
      <c r="G30" s="175">
        <v>0</v>
      </c>
      <c r="H30" s="175">
        <v>0</v>
      </c>
      <c r="I30" s="175">
        <f>22500-1100</f>
        <v>21400</v>
      </c>
      <c r="J30" s="176">
        <v>23625</v>
      </c>
      <c r="K30" s="176">
        <v>24350</v>
      </c>
      <c r="L30" s="172" t="s">
        <v>28</v>
      </c>
      <c r="M30" s="177"/>
      <c r="N30" s="69"/>
      <c r="O30" s="49"/>
    </row>
    <row r="31" spans="1:15" ht="51.75" customHeight="1">
      <c r="A31" s="262" t="s">
        <v>183</v>
      </c>
      <c r="B31" s="263" t="s">
        <v>137</v>
      </c>
      <c r="C31" s="264" t="s">
        <v>26</v>
      </c>
      <c r="D31" s="177" t="s">
        <v>27</v>
      </c>
      <c r="E31" s="175">
        <v>0</v>
      </c>
      <c r="F31" s="175">
        <f>F32+F33</f>
        <v>32455</v>
      </c>
      <c r="G31" s="175">
        <f t="shared" ref="G31:K31" si="11">G32+G33</f>
        <v>0</v>
      </c>
      <c r="H31" s="175">
        <f t="shared" si="11"/>
        <v>0</v>
      </c>
      <c r="I31" s="175">
        <f t="shared" si="11"/>
        <v>16829</v>
      </c>
      <c r="J31" s="175">
        <f t="shared" si="11"/>
        <v>7813</v>
      </c>
      <c r="K31" s="175">
        <f t="shared" si="11"/>
        <v>7813</v>
      </c>
      <c r="L31" s="172" t="s">
        <v>28</v>
      </c>
      <c r="M31" s="177"/>
      <c r="N31" s="69"/>
      <c r="O31" s="49"/>
    </row>
    <row r="32" spans="1:15" ht="51.75" customHeight="1">
      <c r="A32" s="262"/>
      <c r="B32" s="263"/>
      <c r="C32" s="264"/>
      <c r="D32" s="177" t="s">
        <v>13</v>
      </c>
      <c r="E32" s="175">
        <v>0</v>
      </c>
      <c r="F32" s="175">
        <f t="shared" si="10"/>
        <v>28959</v>
      </c>
      <c r="G32" s="175">
        <v>0</v>
      </c>
      <c r="H32" s="175">
        <v>0</v>
      </c>
      <c r="I32" s="175">
        <v>15943</v>
      </c>
      <c r="J32" s="175">
        <v>6508</v>
      </c>
      <c r="K32" s="175">
        <v>6508</v>
      </c>
      <c r="L32" s="174"/>
      <c r="M32" s="177"/>
      <c r="N32" s="69"/>
      <c r="O32" s="49"/>
    </row>
    <row r="33" spans="1:13" ht="60" customHeight="1">
      <c r="A33" s="262"/>
      <c r="B33" s="263"/>
      <c r="C33" s="264"/>
      <c r="D33" s="177" t="s">
        <v>130</v>
      </c>
      <c r="E33" s="175">
        <v>0</v>
      </c>
      <c r="F33" s="175">
        <f t="shared" si="10"/>
        <v>3496</v>
      </c>
      <c r="G33" s="178">
        <v>0</v>
      </c>
      <c r="H33" s="109">
        <v>0</v>
      </c>
      <c r="I33" s="109">
        <v>886</v>
      </c>
      <c r="J33" s="109">
        <v>1305</v>
      </c>
      <c r="K33" s="109">
        <v>1305</v>
      </c>
      <c r="L33" s="179"/>
      <c r="M33" s="179"/>
    </row>
    <row r="34" spans="1:13">
      <c r="B34" s="5"/>
    </row>
    <row r="35" spans="1:13">
      <c r="B35" s="5"/>
    </row>
    <row r="36" spans="1:13">
      <c r="B36" s="5"/>
    </row>
    <row r="38" spans="1:13" ht="15.75">
      <c r="M38" s="81" t="s">
        <v>131</v>
      </c>
    </row>
  </sheetData>
  <mergeCells count="45">
    <mergeCell ref="A31:A33"/>
    <mergeCell ref="B31:B33"/>
    <mergeCell ref="C31:C33"/>
    <mergeCell ref="L22:L24"/>
    <mergeCell ref="M22:M24"/>
    <mergeCell ref="A22:A24"/>
    <mergeCell ref="B22:B24"/>
    <mergeCell ref="C22:C24"/>
    <mergeCell ref="A19:A21"/>
    <mergeCell ref="B19:B21"/>
    <mergeCell ref="C19:C21"/>
    <mergeCell ref="L19:L21"/>
    <mergeCell ref="M19:M21"/>
    <mergeCell ref="A16:A18"/>
    <mergeCell ref="B16:B18"/>
    <mergeCell ref="C16:C18"/>
    <mergeCell ref="L16:L18"/>
    <mergeCell ref="M16:M18"/>
    <mergeCell ref="A13:A15"/>
    <mergeCell ref="B13:B15"/>
    <mergeCell ref="C13:C15"/>
    <mergeCell ref="L13:L15"/>
    <mergeCell ref="M13:M15"/>
    <mergeCell ref="B7:B9"/>
    <mergeCell ref="C7:C9"/>
    <mergeCell ref="L7:L9"/>
    <mergeCell ref="M7:M9"/>
    <mergeCell ref="A10:A12"/>
    <mergeCell ref="B10:B12"/>
    <mergeCell ref="C10:C12"/>
    <mergeCell ref="L10:L12"/>
    <mergeCell ref="M10:M12"/>
    <mergeCell ref="A7:A9"/>
    <mergeCell ref="G1:M1"/>
    <mergeCell ref="G2:M2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</mergeCells>
  <pageMargins left="0.27559055118110237" right="0.31496062992125984" top="0.6692913385826772" bottom="0.39370078740157483" header="0.27559055118110237" footer="0.47244094488188981"/>
  <pageSetup scale="66" firstPageNumber="33" fitToHeight="0" orientation="landscape" useFirstPageNumber="1" r:id="rId1"/>
  <headerFooter differentOddEven="1" differentFirst="1">
    <oddHeader>&amp;C&amp;P</oddHeader>
    <evenHeader xml:space="preserve">&amp;C33
</evenHeader>
    <firstHeader>&amp;C&amp;P</firstHeader>
  </headerFooter>
  <rowBreaks count="2" manualBreakCount="2">
    <brk id="15" max="12" man="1"/>
    <brk id="2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view="pageLayout" zoomScaleSheetLayoutView="100" workbookViewId="0">
      <selection activeCell="A3" sqref="A3:I3"/>
    </sheetView>
  </sheetViews>
  <sheetFormatPr defaultColWidth="8" defaultRowHeight="15"/>
  <cols>
    <col min="1" max="1" width="31.85546875" customWidth="1"/>
    <col min="2" max="7" width="14.28515625" customWidth="1"/>
    <col min="8" max="8" width="24" hidden="1" customWidth="1"/>
    <col min="9" max="9" width="21" customWidth="1"/>
    <col min="10" max="10" width="8" customWidth="1"/>
  </cols>
  <sheetData>
    <row r="1" spans="1:10" ht="13.5" customHeight="1">
      <c r="A1" s="1"/>
      <c r="B1" s="1"/>
      <c r="C1" s="108"/>
      <c r="D1" s="108" t="s">
        <v>129</v>
      </c>
      <c r="E1" s="281" t="s">
        <v>196</v>
      </c>
      <c r="F1" s="281"/>
      <c r="G1" s="281"/>
      <c r="H1" s="281"/>
      <c r="I1" s="281"/>
      <c r="J1" s="281"/>
    </row>
    <row r="2" spans="1:10" ht="69" customHeight="1">
      <c r="A2" s="1"/>
      <c r="B2" s="1"/>
      <c r="C2" s="108"/>
      <c r="D2" s="108"/>
      <c r="E2" s="281"/>
      <c r="F2" s="281"/>
      <c r="G2" s="281"/>
      <c r="H2" s="281"/>
      <c r="I2" s="281"/>
      <c r="J2" s="281"/>
    </row>
    <row r="3" spans="1:10" ht="43.5" customHeight="1">
      <c r="A3" s="280" t="s">
        <v>172</v>
      </c>
      <c r="B3" s="280"/>
      <c r="C3" s="280"/>
      <c r="D3" s="280"/>
      <c r="E3" s="280"/>
      <c r="F3" s="280"/>
      <c r="G3" s="280"/>
      <c r="H3" s="280"/>
      <c r="I3" s="280"/>
    </row>
    <row r="4" spans="1:10" ht="16.5" customHeight="1">
      <c r="A4" s="96" t="s">
        <v>2</v>
      </c>
      <c r="B4" s="97" t="s">
        <v>3</v>
      </c>
      <c r="C4" s="97"/>
      <c r="D4" s="97"/>
      <c r="E4" s="97"/>
      <c r="F4" s="97"/>
      <c r="G4" s="97"/>
      <c r="H4" s="97"/>
      <c r="I4" s="282"/>
      <c r="J4" s="283"/>
    </row>
    <row r="5" spans="1:10" ht="15.75" customHeight="1">
      <c r="A5" s="63" t="s">
        <v>44</v>
      </c>
      <c r="B5" s="98" t="s">
        <v>7</v>
      </c>
      <c r="C5" s="98" t="s">
        <v>8</v>
      </c>
      <c r="D5" s="98" t="s">
        <v>9</v>
      </c>
      <c r="E5" s="98" t="s">
        <v>10</v>
      </c>
      <c r="F5" s="98" t="s">
        <v>11</v>
      </c>
      <c r="G5" s="98" t="s">
        <v>12</v>
      </c>
      <c r="H5" s="265"/>
      <c r="I5" s="266"/>
      <c r="J5" s="267"/>
    </row>
    <row r="6" spans="1:10" ht="21" customHeight="1">
      <c r="A6" s="112" t="s">
        <v>164</v>
      </c>
      <c r="B6" s="93">
        <f t="shared" ref="B6:B20" si="0">C6+D6+E6+F6+G6</f>
        <v>5205858.2176440004</v>
      </c>
      <c r="C6" s="93">
        <f>C7+C8+C9+C10</f>
        <v>546986.80000000005</v>
      </c>
      <c r="D6" s="94">
        <f t="shared" ref="D6:E6" si="1">D7+D8+D9+D10</f>
        <v>570456.84</v>
      </c>
      <c r="E6" s="94">
        <f t="shared" si="1"/>
        <v>1449858.7173539998</v>
      </c>
      <c r="F6" s="94">
        <f t="shared" ref="F6:G6" si="2">F7+F8+F9+F10</f>
        <v>1687848.5202899999</v>
      </c>
      <c r="G6" s="94">
        <f t="shared" si="2"/>
        <v>950707.34</v>
      </c>
      <c r="H6" s="268"/>
      <c r="I6" s="269"/>
      <c r="J6" s="270"/>
    </row>
    <row r="7" spans="1:10" ht="21" customHeight="1">
      <c r="A7" s="113" t="s">
        <v>48</v>
      </c>
      <c r="B7" s="93">
        <f t="shared" si="0"/>
        <v>326135.94999999995</v>
      </c>
      <c r="C7" s="93">
        <f>C13</f>
        <v>14088.3</v>
      </c>
      <c r="D7" s="94">
        <f t="shared" ref="D7" si="3">D13</f>
        <v>34247.74</v>
      </c>
      <c r="E7" s="94">
        <f>E13+E17</f>
        <v>118014.52</v>
      </c>
      <c r="F7" s="94">
        <f t="shared" ref="F7:G7" si="4">F13+F17</f>
        <v>111876.79000000001</v>
      </c>
      <c r="G7" s="94">
        <f t="shared" si="4"/>
        <v>47908.6</v>
      </c>
      <c r="H7" s="268"/>
      <c r="I7" s="269"/>
      <c r="J7" s="270"/>
    </row>
    <row r="8" spans="1:10" ht="27.75" customHeight="1">
      <c r="A8" s="114" t="s">
        <v>13</v>
      </c>
      <c r="B8" s="93">
        <f t="shared" si="0"/>
        <v>4236461.4873040002</v>
      </c>
      <c r="C8" s="94">
        <f t="shared" ref="C8:E8" si="5">C12+C18</f>
        <v>455914.7</v>
      </c>
      <c r="D8" s="94">
        <f>D12+D18</f>
        <v>446081</v>
      </c>
      <c r="E8" s="94">
        <f t="shared" si="5"/>
        <v>1155681.3066139999</v>
      </c>
      <c r="F8" s="94">
        <f t="shared" ref="F8:G8" si="6">F12+F18</f>
        <v>1387895.08069</v>
      </c>
      <c r="G8" s="94">
        <f t="shared" si="6"/>
        <v>790889.4</v>
      </c>
      <c r="H8" s="268"/>
      <c r="I8" s="269"/>
      <c r="J8" s="270"/>
    </row>
    <row r="9" spans="1:10" ht="27" customHeight="1">
      <c r="A9" s="114" t="s">
        <v>130</v>
      </c>
      <c r="B9" s="93">
        <f t="shared" si="0"/>
        <v>643260.78033999994</v>
      </c>
      <c r="C9" s="93">
        <f>C19+C14</f>
        <v>76983.8</v>
      </c>
      <c r="D9" s="94">
        <f t="shared" ref="D9:E9" si="7">D19+D14</f>
        <v>90128.1</v>
      </c>
      <c r="E9" s="94">
        <f t="shared" si="7"/>
        <v>176162.89074</v>
      </c>
      <c r="F9" s="94">
        <f t="shared" ref="F9:G9" si="8">F19+F14</f>
        <v>188076.6496</v>
      </c>
      <c r="G9" s="94">
        <f t="shared" si="8"/>
        <v>111909.34</v>
      </c>
      <c r="H9" s="268"/>
      <c r="I9" s="269"/>
      <c r="J9" s="270"/>
    </row>
    <row r="10" spans="1:10" ht="30" customHeight="1">
      <c r="A10" s="114" t="s">
        <v>49</v>
      </c>
      <c r="B10" s="93">
        <f t="shared" si="0"/>
        <v>0</v>
      </c>
      <c r="C10" s="93">
        <f>C15</f>
        <v>0</v>
      </c>
      <c r="D10" s="94">
        <f t="shared" ref="D10:G10" si="9">D15</f>
        <v>0</v>
      </c>
      <c r="E10" s="94">
        <f t="shared" si="9"/>
        <v>0</v>
      </c>
      <c r="F10" s="94">
        <f t="shared" si="9"/>
        <v>0</v>
      </c>
      <c r="G10" s="94">
        <f t="shared" si="9"/>
        <v>0</v>
      </c>
      <c r="H10" s="271"/>
      <c r="I10" s="272"/>
      <c r="J10" s="273"/>
    </row>
    <row r="11" spans="1:10" ht="21" customHeight="1">
      <c r="A11" s="84" t="s">
        <v>157</v>
      </c>
      <c r="B11" s="94">
        <f t="shared" si="0"/>
        <v>4013818.3107399996</v>
      </c>
      <c r="C11" s="94">
        <f>C12+C13+C14+C15</f>
        <v>546986.80000000005</v>
      </c>
      <c r="D11" s="94">
        <f>D12+D13+D14+D15</f>
        <v>570456.84</v>
      </c>
      <c r="E11" s="94">
        <f>E12+E13+E14+E15</f>
        <v>1007235.28074</v>
      </c>
      <c r="F11" s="94">
        <f t="shared" ref="F11" si="10">F12+F13+F14+F15</f>
        <v>938432.05</v>
      </c>
      <c r="G11" s="94">
        <f>G12+G13+G14+G15</f>
        <v>950707.34</v>
      </c>
      <c r="H11" s="265" t="s">
        <v>165</v>
      </c>
      <c r="I11" s="266"/>
      <c r="J11" s="267"/>
    </row>
    <row r="12" spans="1:10" ht="24" customHeight="1">
      <c r="A12" s="84" t="s">
        <v>13</v>
      </c>
      <c r="B12" s="94">
        <f t="shared" si="0"/>
        <v>3319649.48</v>
      </c>
      <c r="C12" s="94">
        <f>'Приложение к подпрограмме II'!G9+'Приложение к подпрограмме II'!G30+'Приложение к подпрограмме II'!G52</f>
        <v>455914.7</v>
      </c>
      <c r="D12" s="94">
        <f>'Приложение к подпрограмме II'!H9+'Приложение к подпрограмме II'!H30+'Приложение к подпрограмме II'!H52</f>
        <v>446081</v>
      </c>
      <c r="E12" s="94">
        <f>'Приложение к подпрограмме II'!I9+'Приложение к подпрограмме II'!I30+'Приложение к подпрограмме II'!I52+'Приложение к подпрограмме II'!I76</f>
        <v>838825.57</v>
      </c>
      <c r="F12" s="94">
        <f>'Приложение к подпрограмме II'!J9+'Приложение к подпрограмме II'!J30+'Приложение к подпрограмме II'!J52-'Приложение к подпрограмме II'!J49</f>
        <v>787938.80999999994</v>
      </c>
      <c r="G12" s="94">
        <f>'Приложение к подпрограмме II'!K9+'Приложение к подпрограмме II'!K30+'Приложение к подпрограмме II'!K76</f>
        <v>790889.4</v>
      </c>
      <c r="H12" s="268"/>
      <c r="I12" s="269"/>
      <c r="J12" s="270"/>
    </row>
    <row r="13" spans="1:10" ht="24" customHeight="1">
      <c r="A13" s="84" t="s">
        <v>56</v>
      </c>
      <c r="B13" s="94">
        <f t="shared" si="0"/>
        <v>175028.35</v>
      </c>
      <c r="C13" s="94">
        <f>'Приложение к подпрограмме II'!G10+'Приложение к подпрограмме II'!G31</f>
        <v>14088.3</v>
      </c>
      <c r="D13" s="94">
        <f>'Приложение к подпрограмме II'!H10+'Приложение к подпрограмме II'!H31</f>
        <v>34247.74</v>
      </c>
      <c r="E13" s="94">
        <f>'Приложение к подпрограмме II'!I10+'Приложение к подпрограмме II'!I31+'Приложение к подпрограмме II'!I75</f>
        <v>39841.520000000004</v>
      </c>
      <c r="F13" s="94">
        <f>'Приложение к подпрограмме II'!J10+'Приложение к подпрограмме II'!J31</f>
        <v>38942.19</v>
      </c>
      <c r="G13" s="94">
        <f>'Приложение к подпрограмме II'!K10+'Приложение к подпрограмме II'!K31+'Приложение к подпрограмме II'!K75</f>
        <v>47908.6</v>
      </c>
      <c r="H13" s="268"/>
      <c r="I13" s="269"/>
      <c r="J13" s="270"/>
    </row>
    <row r="14" spans="1:10" ht="29.25" customHeight="1">
      <c r="A14" s="84" t="s">
        <v>130</v>
      </c>
      <c r="B14" s="94">
        <f t="shared" si="0"/>
        <v>519140.48074000003</v>
      </c>
      <c r="C14" s="94">
        <f>'Приложение к подпрограмме II'!G11+'Приложение к подпрограмме II'!G32+'Приложение к подпрограмме II'!G53</f>
        <v>76983.8</v>
      </c>
      <c r="D14" s="94">
        <f>'Приложение к подпрограмме II'!H11+'Приложение к подпрограмме II'!H32+'Приложение к подпрограмме II'!H53</f>
        <v>90128.1</v>
      </c>
      <c r="E14" s="94">
        <f>'Приложение к подпрограмме II'!I11+'Приложение к подпрограмме II'!I32+'Приложение к подпрограмме II'!I53+'Приложение к подпрограмме II'!I81</f>
        <v>128568.19073999999</v>
      </c>
      <c r="F14" s="94">
        <f>'Приложение к подпрограмме II'!J11+'Приложение к подпрограмме II'!J32+'Приложение к подпрограмме II'!J53+'Приложение к подпрограмме II'!J81-'Приложение к подпрограмме II'!J50</f>
        <v>111551.05</v>
      </c>
      <c r="G14" s="94">
        <f>'Приложение к подпрограмме II'!K11+'Приложение к подпрограмме II'!K32+'Приложение к подпрограмме II'!K53+'Приложение к подпрограмме II'!K77</f>
        <v>111909.34</v>
      </c>
      <c r="H14" s="268"/>
      <c r="I14" s="269"/>
      <c r="J14" s="270"/>
    </row>
    <row r="15" spans="1:10" ht="30" customHeight="1">
      <c r="A15" s="84" t="s">
        <v>49</v>
      </c>
      <c r="B15" s="94">
        <f t="shared" si="0"/>
        <v>0</v>
      </c>
      <c r="C15" s="94">
        <v>0</v>
      </c>
      <c r="D15" s="94">
        <v>0</v>
      </c>
      <c r="E15" s="94">
        <v>0</v>
      </c>
      <c r="F15" s="94">
        <v>0</v>
      </c>
      <c r="G15" s="94">
        <v>0</v>
      </c>
      <c r="H15" s="271"/>
      <c r="I15" s="272"/>
      <c r="J15" s="273"/>
    </row>
    <row r="16" spans="1:10" ht="22.5" customHeight="1">
      <c r="A16" s="110" t="s">
        <v>163</v>
      </c>
      <c r="B16" s="94">
        <f t="shared" si="0"/>
        <v>1192039.9069040001</v>
      </c>
      <c r="C16" s="83">
        <f>C18+C19</f>
        <v>0</v>
      </c>
      <c r="D16" s="83">
        <f>D18+D19</f>
        <v>0</v>
      </c>
      <c r="E16" s="83">
        <f>E18+E19+E17</f>
        <v>442623.43661400006</v>
      </c>
      <c r="F16" s="83">
        <f t="shared" ref="F16:G16" si="11">F18+F19+F17</f>
        <v>749416.47028999997</v>
      </c>
      <c r="G16" s="83">
        <f t="shared" si="11"/>
        <v>0</v>
      </c>
      <c r="H16" s="95" t="s">
        <v>135</v>
      </c>
      <c r="I16" s="274" t="s">
        <v>135</v>
      </c>
      <c r="J16" s="275"/>
    </row>
    <row r="17" spans="1:10" ht="15" customHeight="1">
      <c r="A17" s="84" t="s">
        <v>56</v>
      </c>
      <c r="B17" s="94">
        <f t="shared" si="0"/>
        <v>151107.6</v>
      </c>
      <c r="C17" s="83">
        <v>0</v>
      </c>
      <c r="D17" s="83">
        <v>0</v>
      </c>
      <c r="E17" s="83">
        <f>'Приложение к подпрограмме II'!I62+'Приложение к подпрограмме II'!I66</f>
        <v>78173</v>
      </c>
      <c r="F17" s="83">
        <f>'Приложение к подпрограмме II'!J58</f>
        <v>72934.600000000006</v>
      </c>
      <c r="G17" s="68">
        <f>'Приложение к подпрограмме II'!K58</f>
        <v>0</v>
      </c>
      <c r="H17" s="95"/>
      <c r="I17" s="276"/>
      <c r="J17" s="277"/>
    </row>
    <row r="18" spans="1:10" ht="15" customHeight="1">
      <c r="A18" s="126" t="s">
        <v>13</v>
      </c>
      <c r="B18" s="94">
        <f t="shared" si="0"/>
        <v>916812.00730400009</v>
      </c>
      <c r="C18" s="83">
        <v>0</v>
      </c>
      <c r="D18" s="83">
        <v>0</v>
      </c>
      <c r="E18" s="83">
        <f>'Приложение к подпрограмме II'!I63+'Приложение к подпрограмме II'!I70+'Приложение к подпрограмме II'!I67</f>
        <v>316855.73661400005</v>
      </c>
      <c r="F18" s="83">
        <f>'Приложение к подпрограмме II'!J59+'Приложение к подпрограмме II'!J49</f>
        <v>599956.27069000003</v>
      </c>
      <c r="G18" s="83">
        <f>'Приложение к подпрограмме II'!K59</f>
        <v>0</v>
      </c>
      <c r="H18" s="95"/>
      <c r="I18" s="276"/>
      <c r="J18" s="277"/>
    </row>
    <row r="19" spans="1:10" ht="24">
      <c r="A19" s="88" t="s">
        <v>130</v>
      </c>
      <c r="B19" s="94">
        <f t="shared" si="0"/>
        <v>124120.2996</v>
      </c>
      <c r="C19" s="83">
        <v>0</v>
      </c>
      <c r="D19" s="83">
        <v>0</v>
      </c>
      <c r="E19" s="83">
        <f>'Приложение к подпрограмме II'!I64+'Приложение к подпрограмме II'!I71+'Приложение к подпрограмме II'!I68</f>
        <v>47594.700000000004</v>
      </c>
      <c r="F19" s="83">
        <f>'Приложение к подпрограмме II'!J60+'Приложение к подпрограмме II'!J50+0.01</f>
        <v>76525.599600000001</v>
      </c>
      <c r="G19" s="83">
        <f>'Приложение к подпрограмме II'!K60</f>
        <v>0</v>
      </c>
      <c r="H19" s="95"/>
      <c r="I19" s="276"/>
      <c r="J19" s="277"/>
    </row>
    <row r="20" spans="1:10">
      <c r="A20" s="63" t="s">
        <v>49</v>
      </c>
      <c r="B20" s="93">
        <f t="shared" si="0"/>
        <v>0</v>
      </c>
      <c r="C20" s="93">
        <v>0</v>
      </c>
      <c r="D20" s="94">
        <v>0</v>
      </c>
      <c r="E20" s="94">
        <v>0</v>
      </c>
      <c r="F20" s="94">
        <v>0</v>
      </c>
      <c r="G20" s="94">
        <v>0</v>
      </c>
      <c r="H20" s="95"/>
      <c r="I20" s="278"/>
      <c r="J20" s="279"/>
    </row>
    <row r="21" spans="1:10" ht="15.75">
      <c r="E21" s="5"/>
      <c r="H21" s="66"/>
      <c r="J21" s="67" t="s">
        <v>131</v>
      </c>
    </row>
  </sheetData>
  <mergeCells count="6">
    <mergeCell ref="H5:J10"/>
    <mergeCell ref="H11:J15"/>
    <mergeCell ref="I16:J20"/>
    <mergeCell ref="A3:I3"/>
    <mergeCell ref="E1:J2"/>
    <mergeCell ref="I4:J4"/>
  </mergeCells>
  <pageMargins left="0.59055118110236227" right="0.47244094488188981" top="0.35433070866141736" bottom="0.39370078740157483" header="0.11811023622047245" footer="0.35433070866141736"/>
  <pageSetup scale="82" firstPageNumber="36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7"/>
  <sheetViews>
    <sheetView view="pageBreakPreview" zoomScale="85" zoomScaleNormal="70" zoomScaleSheetLayoutView="85" zoomScalePageLayoutView="70" workbookViewId="0">
      <selection activeCell="J6" sqref="J6"/>
    </sheetView>
  </sheetViews>
  <sheetFormatPr defaultColWidth="8" defaultRowHeight="15"/>
  <cols>
    <col min="1" max="1" width="5.42578125" customWidth="1"/>
    <col min="2" max="2" width="27.140625" customWidth="1"/>
    <col min="3" max="3" width="15.28515625" customWidth="1"/>
    <col min="4" max="4" width="26.140625" style="13" customWidth="1"/>
    <col min="5" max="5" width="13" style="7" customWidth="1"/>
    <col min="6" max="6" width="15.7109375" style="7" customWidth="1"/>
    <col min="7" max="7" width="13.42578125" style="7" customWidth="1"/>
    <col min="8" max="8" width="14.42578125" style="45" customWidth="1"/>
    <col min="9" max="9" width="16.28515625" style="45" customWidth="1"/>
    <col min="10" max="10" width="15.28515625" style="45" customWidth="1"/>
    <col min="11" max="11" width="14.7109375" style="45" customWidth="1"/>
    <col min="12" max="12" width="16.140625" customWidth="1"/>
    <col min="13" max="13" width="27.7109375" customWidth="1"/>
    <col min="14" max="14" width="6" style="80" customWidth="1"/>
    <col min="15" max="15" width="9.140625" style="80" customWidth="1"/>
    <col min="16" max="16" width="8" style="80"/>
    <col min="17" max="17" width="41.42578125" customWidth="1"/>
  </cols>
  <sheetData>
    <row r="1" spans="1:16" ht="18.75">
      <c r="A1" s="42"/>
      <c r="B1" s="42"/>
      <c r="C1" s="42"/>
      <c r="D1" s="70"/>
      <c r="E1" s="71"/>
      <c r="F1" s="42"/>
      <c r="G1" s="42"/>
      <c r="H1" s="42"/>
      <c r="I1" s="42"/>
      <c r="J1" s="313" t="s">
        <v>197</v>
      </c>
      <c r="K1" s="314"/>
      <c r="L1" s="314"/>
      <c r="M1" s="315"/>
      <c r="N1" s="72"/>
    </row>
    <row r="2" spans="1:16" ht="24" customHeight="1">
      <c r="A2" s="42"/>
      <c r="B2" s="42"/>
      <c r="C2" s="42"/>
      <c r="D2" s="70"/>
      <c r="E2" s="71"/>
      <c r="F2" s="42"/>
      <c r="G2" s="42"/>
      <c r="H2" s="42"/>
      <c r="I2" s="42"/>
      <c r="J2" s="316" t="s">
        <v>50</v>
      </c>
      <c r="K2" s="317"/>
      <c r="L2" s="317"/>
      <c r="M2" s="318"/>
      <c r="N2" s="72"/>
    </row>
    <row r="3" spans="1:16" ht="37.5" customHeight="1">
      <c r="A3" s="42"/>
      <c r="B3" s="42"/>
      <c r="C3" s="42"/>
      <c r="D3" s="70"/>
      <c r="E3" s="71"/>
      <c r="F3" s="42"/>
      <c r="G3" s="42"/>
      <c r="H3" s="42"/>
      <c r="I3" s="42"/>
      <c r="J3" s="319"/>
      <c r="K3" s="320"/>
      <c r="L3" s="320"/>
      <c r="M3" s="321"/>
      <c r="N3" s="72"/>
    </row>
    <row r="4" spans="1:16" ht="27" customHeight="1">
      <c r="A4" s="331" t="s">
        <v>170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3"/>
      <c r="N4" s="72"/>
    </row>
    <row r="5" spans="1:16" ht="73.5" customHeight="1">
      <c r="A5" s="334" t="s">
        <v>51</v>
      </c>
      <c r="B5" s="334" t="s">
        <v>17</v>
      </c>
      <c r="C5" s="334" t="s">
        <v>18</v>
      </c>
      <c r="D5" s="336" t="s">
        <v>19</v>
      </c>
      <c r="E5" s="338" t="s">
        <v>20</v>
      </c>
      <c r="F5" s="334" t="s">
        <v>52</v>
      </c>
      <c r="G5" s="334" t="s">
        <v>53</v>
      </c>
      <c r="H5" s="340"/>
      <c r="I5" s="340"/>
      <c r="J5" s="340"/>
      <c r="K5" s="341"/>
      <c r="L5" s="334" t="s">
        <v>23</v>
      </c>
      <c r="M5" s="334" t="s">
        <v>24</v>
      </c>
      <c r="N5" s="72"/>
    </row>
    <row r="6" spans="1:16" ht="94.5" customHeight="1">
      <c r="A6" s="335"/>
      <c r="B6" s="335"/>
      <c r="C6" s="335"/>
      <c r="D6" s="337"/>
      <c r="E6" s="339"/>
      <c r="F6" s="335"/>
      <c r="G6" s="199" t="s">
        <v>8</v>
      </c>
      <c r="H6" s="199" t="s">
        <v>9</v>
      </c>
      <c r="I6" s="213" t="s">
        <v>10</v>
      </c>
      <c r="J6" s="213" t="s">
        <v>11</v>
      </c>
      <c r="K6" s="213" t="s">
        <v>12</v>
      </c>
      <c r="L6" s="335"/>
      <c r="M6" s="335"/>
      <c r="N6" s="72"/>
    </row>
    <row r="7" spans="1:16">
      <c r="A7" s="46">
        <v>1</v>
      </c>
      <c r="B7" s="46">
        <v>2</v>
      </c>
      <c r="C7" s="46">
        <v>3</v>
      </c>
      <c r="D7" s="200">
        <v>4</v>
      </c>
      <c r="E7" s="46">
        <v>5</v>
      </c>
      <c r="F7" s="46">
        <v>6</v>
      </c>
      <c r="G7" s="46">
        <v>7</v>
      </c>
      <c r="H7" s="46">
        <v>8</v>
      </c>
      <c r="I7" s="46">
        <v>9</v>
      </c>
      <c r="J7" s="46">
        <v>10</v>
      </c>
      <c r="K7" s="46">
        <v>11</v>
      </c>
      <c r="L7" s="46">
        <v>12</v>
      </c>
      <c r="M7" s="46">
        <v>13</v>
      </c>
      <c r="N7" s="72"/>
    </row>
    <row r="8" spans="1:16" ht="22.5" customHeight="1">
      <c r="A8" s="342" t="s">
        <v>25</v>
      </c>
      <c r="B8" s="345" t="s">
        <v>54</v>
      </c>
      <c r="C8" s="342" t="s">
        <v>26</v>
      </c>
      <c r="D8" s="202" t="s">
        <v>35</v>
      </c>
      <c r="E8" s="41">
        <f>E10+E11</f>
        <v>0</v>
      </c>
      <c r="F8" s="41">
        <f>G8+H8+I8+J8+K8</f>
        <v>3637886.7337400001</v>
      </c>
      <c r="G8" s="41">
        <f>G9+G10+G11</f>
        <v>496628.6</v>
      </c>
      <c r="H8" s="41">
        <f t="shared" ref="H8:K8" si="0">H9+H10+H11</f>
        <v>492982.89</v>
      </c>
      <c r="I8" s="41">
        <f t="shared" si="0"/>
        <v>928287.64373999997</v>
      </c>
      <c r="J8" s="41">
        <f t="shared" si="0"/>
        <v>859716.3</v>
      </c>
      <c r="K8" s="41">
        <f t="shared" si="0"/>
        <v>860271.3</v>
      </c>
      <c r="L8" s="348" t="s">
        <v>28</v>
      </c>
      <c r="M8" s="348" t="s">
        <v>55</v>
      </c>
      <c r="N8" s="72"/>
    </row>
    <row r="9" spans="1:16" ht="33" customHeight="1">
      <c r="A9" s="343"/>
      <c r="B9" s="346"/>
      <c r="C9" s="343"/>
      <c r="D9" s="202" t="s">
        <v>13</v>
      </c>
      <c r="E9" s="41">
        <f>E19</f>
        <v>0</v>
      </c>
      <c r="F9" s="41">
        <f t="shared" ref="F9:F17" si="1">G9+H9+I9+J9+K9</f>
        <v>3164241</v>
      </c>
      <c r="G9" s="41">
        <f t="shared" ref="G9:J9" si="2">G13+G23+G27</f>
        <v>429878</v>
      </c>
      <c r="H9" s="41">
        <f t="shared" si="2"/>
        <v>414948</v>
      </c>
      <c r="I9" s="41">
        <f t="shared" si="2"/>
        <v>806085</v>
      </c>
      <c r="J9" s="41">
        <f t="shared" si="2"/>
        <v>756665</v>
      </c>
      <c r="K9" s="41">
        <f>K13+K23+K27</f>
        <v>756665</v>
      </c>
      <c r="L9" s="349"/>
      <c r="M9" s="349"/>
      <c r="N9" s="72"/>
    </row>
    <row r="10" spans="1:16" s="86" customFormat="1" ht="30.75" customHeight="1">
      <c r="A10" s="343"/>
      <c r="B10" s="346"/>
      <c r="C10" s="343"/>
      <c r="D10" s="198" t="s">
        <v>56</v>
      </c>
      <c r="E10" s="41">
        <f>E13</f>
        <v>0</v>
      </c>
      <c r="F10" s="41">
        <f t="shared" si="1"/>
        <v>86615</v>
      </c>
      <c r="G10" s="41">
        <f t="shared" ref="G10:H10" si="3">G19+G24</f>
        <v>6614</v>
      </c>
      <c r="H10" s="41">
        <f t="shared" si="3"/>
        <v>19920</v>
      </c>
      <c r="I10" s="41">
        <f>I19+I24</f>
        <v>19842</v>
      </c>
      <c r="J10" s="41">
        <f t="shared" ref="J10:K10" si="4">J19+J24</f>
        <v>19842</v>
      </c>
      <c r="K10" s="41">
        <f t="shared" si="4"/>
        <v>20397</v>
      </c>
      <c r="L10" s="349"/>
      <c r="M10" s="349"/>
      <c r="N10" s="72"/>
      <c r="O10" s="80"/>
      <c r="P10" s="80"/>
    </row>
    <row r="11" spans="1:16" ht="32.25" customHeight="1">
      <c r="A11" s="344"/>
      <c r="B11" s="347"/>
      <c r="C11" s="344"/>
      <c r="D11" s="202" t="s">
        <v>130</v>
      </c>
      <c r="E11" s="41">
        <f>E14+E15+E16</f>
        <v>0</v>
      </c>
      <c r="F11" s="41">
        <f t="shared" si="1"/>
        <v>387030.73374</v>
      </c>
      <c r="G11" s="41">
        <f t="shared" ref="G11:H11" si="5">G14+G15+G16+G20+G17</f>
        <v>60136.6</v>
      </c>
      <c r="H11" s="41">
        <f t="shared" si="5"/>
        <v>58114.89</v>
      </c>
      <c r="I11" s="41">
        <f>I14+I15+I16+I20+I17</f>
        <v>102360.64374</v>
      </c>
      <c r="J11" s="41">
        <f t="shared" ref="J11:K11" si="6">J14+J15+J16+J20+J17</f>
        <v>83209.3</v>
      </c>
      <c r="K11" s="41">
        <f t="shared" si="6"/>
        <v>83209.3</v>
      </c>
      <c r="L11" s="350"/>
      <c r="M11" s="349"/>
      <c r="N11" s="72"/>
    </row>
    <row r="12" spans="1:16" ht="36.75" customHeight="1">
      <c r="A12" s="342" t="s">
        <v>30</v>
      </c>
      <c r="B12" s="345" t="s">
        <v>138</v>
      </c>
      <c r="C12" s="342" t="s">
        <v>26</v>
      </c>
      <c r="D12" s="202" t="s">
        <v>35</v>
      </c>
      <c r="E12" s="41">
        <f>E13+E14</f>
        <v>0</v>
      </c>
      <c r="F12" s="41">
        <f t="shared" si="1"/>
        <v>844826</v>
      </c>
      <c r="G12" s="41">
        <f t="shared" ref="G12:H12" si="7">G13+G14</f>
        <v>429878</v>
      </c>
      <c r="H12" s="41">
        <f t="shared" si="7"/>
        <v>414948</v>
      </c>
      <c r="I12" s="41">
        <f>I13+I14</f>
        <v>0</v>
      </c>
      <c r="J12" s="41">
        <f t="shared" ref="J12:K12" si="8">J13+J14</f>
        <v>0</v>
      </c>
      <c r="K12" s="41">
        <f t="shared" si="8"/>
        <v>0</v>
      </c>
      <c r="L12" s="348" t="s">
        <v>28</v>
      </c>
      <c r="M12" s="349"/>
      <c r="N12" s="72"/>
      <c r="O12" s="115"/>
    </row>
    <row r="13" spans="1:16" ht="69" customHeight="1">
      <c r="A13" s="343"/>
      <c r="B13" s="346"/>
      <c r="C13" s="343"/>
      <c r="D13" s="202" t="s">
        <v>13</v>
      </c>
      <c r="E13" s="41">
        <v>0</v>
      </c>
      <c r="F13" s="41">
        <f t="shared" si="1"/>
        <v>844826</v>
      </c>
      <c r="G13" s="41">
        <v>429878</v>
      </c>
      <c r="H13" s="41">
        <v>414948</v>
      </c>
      <c r="I13" s="41">
        <v>0</v>
      </c>
      <c r="J13" s="41">
        <v>0</v>
      </c>
      <c r="K13" s="41">
        <v>0</v>
      </c>
      <c r="L13" s="349"/>
      <c r="M13" s="349"/>
      <c r="N13" s="72"/>
      <c r="O13" s="115"/>
    </row>
    <row r="14" spans="1:16" ht="198" customHeight="1">
      <c r="A14" s="344"/>
      <c r="B14" s="347"/>
      <c r="C14" s="344"/>
      <c r="D14" s="202" t="s">
        <v>130</v>
      </c>
      <c r="E14" s="41">
        <v>0</v>
      </c>
      <c r="F14" s="41">
        <f t="shared" si="1"/>
        <v>0</v>
      </c>
      <c r="G14" s="41">
        <f>H14+I14+J14+K14+L14</f>
        <v>0</v>
      </c>
      <c r="H14" s="41">
        <f>I14+J14+K14+L14+M14</f>
        <v>0</v>
      </c>
      <c r="I14" s="41">
        <f>J14+K14+L14+M14+N14</f>
        <v>0</v>
      </c>
      <c r="J14" s="41">
        <f>K14+L14+M14+N14+O14</f>
        <v>0</v>
      </c>
      <c r="K14" s="41">
        <f>L14+M14+N14+O14+P14</f>
        <v>0</v>
      </c>
      <c r="L14" s="350"/>
      <c r="M14" s="350"/>
      <c r="N14" s="72"/>
      <c r="O14" s="115"/>
    </row>
    <row r="15" spans="1:16" ht="132" customHeight="1">
      <c r="A15" s="200" t="s">
        <v>31</v>
      </c>
      <c r="B15" s="201" t="s">
        <v>153</v>
      </c>
      <c r="C15" s="200" t="s">
        <v>26</v>
      </c>
      <c r="D15" s="202" t="s">
        <v>130</v>
      </c>
      <c r="E15" s="41">
        <v>0</v>
      </c>
      <c r="F15" s="41">
        <f t="shared" si="1"/>
        <v>331516.03373999998</v>
      </c>
      <c r="G15" s="41">
        <v>60136.6</v>
      </c>
      <c r="H15" s="41">
        <v>57920.19</v>
      </c>
      <c r="I15" s="59">
        <f>85709.3-16500+8000+4331.34374</f>
        <v>81540.64374</v>
      </c>
      <c r="J15" s="59">
        <f>83209.3-J17</f>
        <v>66209.3</v>
      </c>
      <c r="K15" s="59">
        <v>65709.3</v>
      </c>
      <c r="L15" s="202" t="s">
        <v>28</v>
      </c>
      <c r="M15" s="202"/>
      <c r="N15" s="72"/>
      <c r="O15" s="115"/>
    </row>
    <row r="16" spans="1:16" ht="65.25" customHeight="1">
      <c r="A16" s="200" t="s">
        <v>32</v>
      </c>
      <c r="B16" s="201" t="s">
        <v>103</v>
      </c>
      <c r="C16" s="200" t="s">
        <v>26</v>
      </c>
      <c r="D16" s="202" t="s">
        <v>130</v>
      </c>
      <c r="E16" s="41">
        <v>0</v>
      </c>
      <c r="F16" s="41">
        <f t="shared" si="1"/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202" t="s">
        <v>28</v>
      </c>
      <c r="M16" s="202"/>
      <c r="N16" s="72"/>
      <c r="O16" s="115"/>
    </row>
    <row r="17" spans="1:16" ht="78" customHeight="1">
      <c r="A17" s="200" t="s">
        <v>57</v>
      </c>
      <c r="B17" s="201" t="s">
        <v>181</v>
      </c>
      <c r="C17" s="200" t="s">
        <v>26</v>
      </c>
      <c r="D17" s="202" t="s">
        <v>130</v>
      </c>
      <c r="E17" s="41">
        <v>0</v>
      </c>
      <c r="F17" s="41">
        <f t="shared" si="1"/>
        <v>55320</v>
      </c>
      <c r="G17" s="41">
        <v>0</v>
      </c>
      <c r="H17" s="41">
        <v>0</v>
      </c>
      <c r="I17" s="41">
        <f>16500+4320</f>
        <v>20820</v>
      </c>
      <c r="J17" s="41">
        <v>17000</v>
      </c>
      <c r="K17" s="41">
        <v>17500</v>
      </c>
      <c r="L17" s="202" t="s">
        <v>28</v>
      </c>
      <c r="M17" s="202"/>
      <c r="N17" s="72"/>
      <c r="O17" s="116"/>
    </row>
    <row r="18" spans="1:16" ht="78" customHeight="1">
      <c r="A18" s="218" t="s">
        <v>152</v>
      </c>
      <c r="B18" s="219" t="s">
        <v>189</v>
      </c>
      <c r="C18" s="218" t="s">
        <v>26</v>
      </c>
      <c r="D18" s="220" t="s">
        <v>13</v>
      </c>
      <c r="E18" s="41">
        <v>0</v>
      </c>
      <c r="F18" s="41">
        <f t="shared" ref="F18" si="9">G18+H18+I18+J18+K18</f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220" t="s">
        <v>28</v>
      </c>
      <c r="M18" s="220"/>
      <c r="N18" s="72"/>
      <c r="O18" s="116"/>
    </row>
    <row r="19" spans="1:16" ht="373.5" customHeight="1">
      <c r="A19" s="218" t="s">
        <v>185</v>
      </c>
      <c r="B19" s="201" t="s">
        <v>104</v>
      </c>
      <c r="C19" s="200" t="s">
        <v>58</v>
      </c>
      <c r="D19" s="202" t="s">
        <v>56</v>
      </c>
      <c r="E19" s="41">
        <v>0</v>
      </c>
      <c r="F19" s="41">
        <f>G19+H19+I19+J19+K19</f>
        <v>26534</v>
      </c>
      <c r="G19" s="41">
        <v>6614</v>
      </c>
      <c r="H19" s="41">
        <v>19920</v>
      </c>
      <c r="I19" s="41">
        <v>0</v>
      </c>
      <c r="J19" s="41">
        <v>0</v>
      </c>
      <c r="K19" s="41">
        <v>0</v>
      </c>
      <c r="L19" s="202" t="s">
        <v>28</v>
      </c>
      <c r="M19" s="202"/>
      <c r="N19" s="72"/>
      <c r="O19" s="115"/>
    </row>
    <row r="20" spans="1:16" ht="39" customHeight="1">
      <c r="A20" s="328" t="s">
        <v>186</v>
      </c>
      <c r="B20" s="325" t="s">
        <v>132</v>
      </c>
      <c r="C20" s="351" t="s">
        <v>58</v>
      </c>
      <c r="D20" s="353" t="s">
        <v>130</v>
      </c>
      <c r="E20" s="355">
        <v>0</v>
      </c>
      <c r="F20" s="355">
        <f>G20+H20+I20+J20+K20</f>
        <v>194.7</v>
      </c>
      <c r="G20" s="355">
        <v>0</v>
      </c>
      <c r="H20" s="355">
        <v>194.7</v>
      </c>
      <c r="I20" s="355">
        <v>0</v>
      </c>
      <c r="J20" s="355">
        <v>0</v>
      </c>
      <c r="K20" s="360">
        <v>0</v>
      </c>
      <c r="L20" s="351" t="s">
        <v>28</v>
      </c>
      <c r="M20" s="351"/>
      <c r="N20" s="72"/>
      <c r="O20" s="116"/>
    </row>
    <row r="21" spans="1:16" ht="39.75" customHeight="1">
      <c r="A21" s="330"/>
      <c r="B21" s="327"/>
      <c r="C21" s="352"/>
      <c r="D21" s="354"/>
      <c r="E21" s="356"/>
      <c r="F21" s="356"/>
      <c r="G21" s="356"/>
      <c r="H21" s="356"/>
      <c r="I21" s="356"/>
      <c r="J21" s="356"/>
      <c r="K21" s="361"/>
      <c r="L21" s="352"/>
      <c r="M21" s="352"/>
      <c r="N21" s="72"/>
      <c r="O21" s="116"/>
    </row>
    <row r="22" spans="1:16" ht="39.75" customHeight="1">
      <c r="A22" s="328" t="s">
        <v>187</v>
      </c>
      <c r="B22" s="325" t="s">
        <v>139</v>
      </c>
      <c r="C22" s="322" t="s">
        <v>58</v>
      </c>
      <c r="D22" s="78" t="s">
        <v>35</v>
      </c>
      <c r="E22" s="60">
        <v>0</v>
      </c>
      <c r="F22" s="60">
        <f>F23+F24</f>
        <v>2367805</v>
      </c>
      <c r="G22" s="60">
        <f>G23+G25</f>
        <v>0</v>
      </c>
      <c r="H22" s="60">
        <f t="shared" ref="H22" si="10">H23+H25</f>
        <v>0</v>
      </c>
      <c r="I22" s="60">
        <f>I23+I25+I24</f>
        <v>822030</v>
      </c>
      <c r="J22" s="60">
        <f t="shared" ref="J22:K22" si="11">J23+J25+J24</f>
        <v>772610</v>
      </c>
      <c r="K22" s="60">
        <f t="shared" si="11"/>
        <v>773165</v>
      </c>
      <c r="L22" s="362" t="s">
        <v>28</v>
      </c>
      <c r="M22" s="203"/>
      <c r="N22" s="72"/>
      <c r="O22" s="116"/>
    </row>
    <row r="23" spans="1:16" ht="39.75" customHeight="1">
      <c r="A23" s="329"/>
      <c r="B23" s="326"/>
      <c r="C23" s="323"/>
      <c r="D23" s="78" t="s">
        <v>13</v>
      </c>
      <c r="E23" s="60">
        <v>0</v>
      </c>
      <c r="F23" s="60">
        <f>G23+H23+I23+J23+K23</f>
        <v>2307724</v>
      </c>
      <c r="G23" s="60">
        <v>0</v>
      </c>
      <c r="H23" s="60">
        <v>0</v>
      </c>
      <c r="I23" s="60">
        <f>752768-3805+28279+24946</f>
        <v>802188</v>
      </c>
      <c r="J23" s="60">
        <v>752768</v>
      </c>
      <c r="K23" s="60">
        <v>752768</v>
      </c>
      <c r="L23" s="363"/>
      <c r="M23" s="203"/>
      <c r="N23" s="72"/>
      <c r="O23" s="116"/>
    </row>
    <row r="24" spans="1:16" s="86" customFormat="1" ht="39.75" customHeight="1">
      <c r="A24" s="329"/>
      <c r="B24" s="326"/>
      <c r="C24" s="323"/>
      <c r="D24" s="198" t="s">
        <v>56</v>
      </c>
      <c r="E24" s="60">
        <v>0</v>
      </c>
      <c r="F24" s="60">
        <f>G24+H24+I24+J24+K24</f>
        <v>60081</v>
      </c>
      <c r="G24" s="60">
        <v>0</v>
      </c>
      <c r="H24" s="60">
        <v>0</v>
      </c>
      <c r="I24" s="60">
        <v>19842</v>
      </c>
      <c r="J24" s="60">
        <v>19842</v>
      </c>
      <c r="K24" s="60">
        <v>20397</v>
      </c>
      <c r="L24" s="364"/>
      <c r="M24" s="203"/>
      <c r="N24" s="72"/>
      <c r="O24" s="116"/>
      <c r="P24" s="80"/>
    </row>
    <row r="25" spans="1:16" ht="231.75" customHeight="1">
      <c r="A25" s="330"/>
      <c r="B25" s="327"/>
      <c r="C25" s="324"/>
      <c r="D25" s="78" t="s">
        <v>130</v>
      </c>
      <c r="E25" s="60">
        <v>0</v>
      </c>
      <c r="F25" s="60">
        <f>G25+H25+I25+J25+K25</f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85"/>
      <c r="M25" s="203"/>
      <c r="N25" s="72"/>
      <c r="O25" s="116"/>
    </row>
    <row r="26" spans="1:16" ht="43.5" customHeight="1">
      <c r="A26" s="328" t="s">
        <v>188</v>
      </c>
      <c r="B26" s="325" t="s">
        <v>140</v>
      </c>
      <c r="C26" s="322" t="s">
        <v>58</v>
      </c>
      <c r="D26" s="78" t="s">
        <v>35</v>
      </c>
      <c r="E26" s="60">
        <v>0</v>
      </c>
      <c r="F26" s="60">
        <f>F27+F28</f>
        <v>11691</v>
      </c>
      <c r="G26" s="60">
        <f>G27+G28</f>
        <v>0</v>
      </c>
      <c r="H26" s="60">
        <f t="shared" ref="H26" si="12">H27+H28</f>
        <v>0</v>
      </c>
      <c r="I26" s="60">
        <f t="shared" ref="I26" si="13">I27+I28</f>
        <v>3897</v>
      </c>
      <c r="J26" s="60">
        <f t="shared" ref="J26" si="14">J27+J28</f>
        <v>3897</v>
      </c>
      <c r="K26" s="60">
        <f t="shared" ref="K26" si="15">K27+K28</f>
        <v>3897</v>
      </c>
      <c r="L26" s="351" t="s">
        <v>38</v>
      </c>
      <c r="M26" s="203"/>
      <c r="N26" s="72"/>
      <c r="O26" s="116"/>
    </row>
    <row r="27" spans="1:16" ht="300" customHeight="1">
      <c r="A27" s="329"/>
      <c r="B27" s="326"/>
      <c r="C27" s="323"/>
      <c r="D27" s="78" t="s">
        <v>13</v>
      </c>
      <c r="E27" s="60">
        <v>0</v>
      </c>
      <c r="F27" s="60">
        <f>G27+H27+I27+J27+K27</f>
        <v>11691</v>
      </c>
      <c r="G27" s="60">
        <v>0</v>
      </c>
      <c r="H27" s="60">
        <v>0</v>
      </c>
      <c r="I27" s="60">
        <v>3897</v>
      </c>
      <c r="J27" s="60">
        <v>3897</v>
      </c>
      <c r="K27" s="60">
        <v>3897</v>
      </c>
      <c r="L27" s="352"/>
      <c r="M27" s="203"/>
      <c r="N27" s="72"/>
      <c r="O27" s="116"/>
    </row>
    <row r="28" spans="1:16" ht="316.5" customHeight="1">
      <c r="A28" s="330"/>
      <c r="B28" s="327"/>
      <c r="C28" s="324"/>
      <c r="D28" s="78" t="s">
        <v>130</v>
      </c>
      <c r="E28" s="60">
        <v>0</v>
      </c>
      <c r="F28" s="60">
        <f>G28+H28+I28+J28+K28</f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85"/>
      <c r="M28" s="203"/>
      <c r="N28" s="72"/>
      <c r="O28" s="116"/>
    </row>
    <row r="29" spans="1:16" ht="28.5" customHeight="1">
      <c r="A29" s="342" t="s">
        <v>33</v>
      </c>
      <c r="B29" s="348" t="s">
        <v>59</v>
      </c>
      <c r="C29" s="342" t="s">
        <v>26</v>
      </c>
      <c r="D29" s="198" t="s">
        <v>35</v>
      </c>
      <c r="E29" s="43"/>
      <c r="F29" s="43">
        <f t="shared" ref="F29:K29" si="16">F30+F31+F32</f>
        <v>386272.41000000003</v>
      </c>
      <c r="G29" s="43">
        <f t="shared" si="16"/>
        <v>49698.2</v>
      </c>
      <c r="H29" s="43">
        <f t="shared" si="16"/>
        <v>68365.850000000006</v>
      </c>
      <c r="I29" s="43">
        <f t="shared" si="16"/>
        <v>78434.429999999993</v>
      </c>
      <c r="J29" s="43">
        <f t="shared" si="16"/>
        <v>113100.38999999998</v>
      </c>
      <c r="K29" s="43">
        <f t="shared" si="16"/>
        <v>76673.540000000008</v>
      </c>
      <c r="L29" s="348" t="s">
        <v>28</v>
      </c>
      <c r="M29" s="342"/>
      <c r="N29" s="72"/>
      <c r="O29" s="115"/>
    </row>
    <row r="30" spans="1:16" ht="31.5" customHeight="1">
      <c r="A30" s="343"/>
      <c r="B30" s="349"/>
      <c r="C30" s="343"/>
      <c r="D30" s="202" t="s">
        <v>13</v>
      </c>
      <c r="E30" s="41"/>
      <c r="F30" s="41">
        <f>G30+H30+I30+J30+K30</f>
        <v>186429.65999999997</v>
      </c>
      <c r="G30" s="41">
        <f>G33+G35+G37+G39+G42</f>
        <v>26036.7</v>
      </c>
      <c r="H30" s="41">
        <f>H33+H35+H37+H42+H46</f>
        <v>31133</v>
      </c>
      <c r="I30" s="41">
        <f t="shared" ref="I30" si="17">I33+I35+I37+I42+I46</f>
        <v>32740.57</v>
      </c>
      <c r="J30" s="41">
        <f>J33+J35+J37+J42+J46+J49</f>
        <v>64919.99</v>
      </c>
      <c r="K30" s="41">
        <f>K33+K35+K37+K42+K46</f>
        <v>31599.4</v>
      </c>
      <c r="L30" s="349"/>
      <c r="M30" s="343"/>
      <c r="N30" s="72"/>
      <c r="O30" s="115"/>
    </row>
    <row r="31" spans="1:16" s="86" customFormat="1" ht="33.75" customHeight="1">
      <c r="A31" s="343"/>
      <c r="B31" s="349"/>
      <c r="C31" s="343"/>
      <c r="D31" s="202" t="s">
        <v>48</v>
      </c>
      <c r="E31" s="41"/>
      <c r="F31" s="41">
        <f>G31+H31+I31+J31+K31</f>
        <v>80538.350000000006</v>
      </c>
      <c r="G31" s="41">
        <f>G43</f>
        <v>7474.3</v>
      </c>
      <c r="H31" s="41">
        <f t="shared" ref="H31:K31" si="18">H43</f>
        <v>14327.74</v>
      </c>
      <c r="I31" s="41">
        <f t="shared" si="18"/>
        <v>19999.52</v>
      </c>
      <c r="J31" s="41">
        <f t="shared" si="18"/>
        <v>19100.189999999999</v>
      </c>
      <c r="K31" s="41">
        <f t="shared" si="18"/>
        <v>19636.599999999999</v>
      </c>
      <c r="L31" s="349"/>
      <c r="M31" s="343"/>
      <c r="N31" s="72"/>
      <c r="O31" s="115"/>
      <c r="P31" s="80"/>
    </row>
    <row r="32" spans="1:16" ht="49.5" customHeight="1">
      <c r="A32" s="344"/>
      <c r="B32" s="350"/>
      <c r="C32" s="344"/>
      <c r="D32" s="202" t="s">
        <v>130</v>
      </c>
      <c r="E32" s="41"/>
      <c r="F32" s="41">
        <f>G32+H32+I32+J32+K32</f>
        <v>119304.4</v>
      </c>
      <c r="G32" s="41">
        <f>G36+G40+G44+G47</f>
        <v>16187.2</v>
      </c>
      <c r="H32" s="41">
        <f>H36+H40+H44+H47</f>
        <v>22905.11</v>
      </c>
      <c r="I32" s="41">
        <f>I36+I40+I44+I47</f>
        <v>25694.34</v>
      </c>
      <c r="J32" s="41">
        <f>J36+J40+J44+J47+J50</f>
        <v>29080.21</v>
      </c>
      <c r="K32" s="41">
        <f>K36+K40+K44+K47</f>
        <v>25437.54</v>
      </c>
      <c r="L32" s="350"/>
      <c r="M32" s="344"/>
      <c r="N32" s="72"/>
      <c r="O32" s="115"/>
    </row>
    <row r="33" spans="1:16" ht="117.75" customHeight="1">
      <c r="A33" s="200" t="s">
        <v>36</v>
      </c>
      <c r="B33" s="201" t="s">
        <v>105</v>
      </c>
      <c r="C33" s="202" t="s">
        <v>26</v>
      </c>
      <c r="D33" s="202" t="s">
        <v>13</v>
      </c>
      <c r="E33" s="41">
        <v>2077</v>
      </c>
      <c r="F33" s="41">
        <f>G33+H33+I33+J33+K33</f>
        <v>4372</v>
      </c>
      <c r="G33" s="41">
        <v>2177</v>
      </c>
      <c r="H33" s="41">
        <v>2195</v>
      </c>
      <c r="I33" s="41">
        <v>0</v>
      </c>
      <c r="J33" s="41">
        <v>0</v>
      </c>
      <c r="K33" s="41">
        <v>0</v>
      </c>
      <c r="L33" s="202" t="s">
        <v>28</v>
      </c>
      <c r="M33" s="202"/>
      <c r="N33" s="72"/>
      <c r="O33" s="115"/>
    </row>
    <row r="34" spans="1:16" ht="78" customHeight="1">
      <c r="A34" s="342" t="s">
        <v>37</v>
      </c>
      <c r="B34" s="348" t="s">
        <v>106</v>
      </c>
      <c r="C34" s="342" t="s">
        <v>26</v>
      </c>
      <c r="D34" s="202" t="s">
        <v>35</v>
      </c>
      <c r="E34" s="41"/>
      <c r="F34" s="41">
        <f t="shared" ref="F34:K34" si="19">F35+F36</f>
        <v>13497</v>
      </c>
      <c r="G34" s="41">
        <f t="shared" si="19"/>
        <v>13497</v>
      </c>
      <c r="H34" s="41">
        <f t="shared" si="19"/>
        <v>0</v>
      </c>
      <c r="I34" s="41">
        <f t="shared" si="19"/>
        <v>0</v>
      </c>
      <c r="J34" s="41">
        <f t="shared" si="19"/>
        <v>0</v>
      </c>
      <c r="K34" s="41">
        <f t="shared" si="19"/>
        <v>0</v>
      </c>
      <c r="L34" s="325" t="s">
        <v>28</v>
      </c>
      <c r="M34" s="348" t="s">
        <v>60</v>
      </c>
      <c r="N34" s="72"/>
      <c r="O34" s="115"/>
    </row>
    <row r="35" spans="1:16" ht="78" customHeight="1">
      <c r="A35" s="343"/>
      <c r="B35" s="349"/>
      <c r="C35" s="343"/>
      <c r="D35" s="202" t="s">
        <v>13</v>
      </c>
      <c r="E35" s="41"/>
      <c r="F35" s="41">
        <f>G35+H35+I35+J35+K35</f>
        <v>9077</v>
      </c>
      <c r="G35" s="41">
        <v>9077</v>
      </c>
      <c r="H35" s="41">
        <v>0</v>
      </c>
      <c r="I35" s="41">
        <v>0</v>
      </c>
      <c r="J35" s="41">
        <v>0</v>
      </c>
      <c r="K35" s="41">
        <v>0</v>
      </c>
      <c r="L35" s="326"/>
      <c r="M35" s="349"/>
      <c r="N35" s="72"/>
      <c r="O35" s="115"/>
    </row>
    <row r="36" spans="1:16" ht="70.5" customHeight="1">
      <c r="A36" s="344"/>
      <c r="B36" s="350"/>
      <c r="C36" s="344"/>
      <c r="D36" s="202" t="s">
        <v>130</v>
      </c>
      <c r="E36" s="41"/>
      <c r="F36" s="41">
        <f>G36+H36+I36+J36+K36</f>
        <v>4420</v>
      </c>
      <c r="G36" s="41">
        <v>4420</v>
      </c>
      <c r="H36" s="41">
        <v>0</v>
      </c>
      <c r="I36" s="41">
        <v>0</v>
      </c>
      <c r="J36" s="41">
        <v>0</v>
      </c>
      <c r="K36" s="41">
        <v>0</v>
      </c>
      <c r="L36" s="327"/>
      <c r="M36" s="350"/>
      <c r="N36" s="72"/>
      <c r="O36" s="115"/>
    </row>
    <row r="37" spans="1:16" ht="130.5" customHeight="1">
      <c r="A37" s="200" t="s">
        <v>40</v>
      </c>
      <c r="B37" s="207" t="s">
        <v>107</v>
      </c>
      <c r="C37" s="202" t="s">
        <v>26</v>
      </c>
      <c r="D37" s="202" t="s">
        <v>13</v>
      </c>
      <c r="E37" s="41">
        <v>88</v>
      </c>
      <c r="F37" s="41">
        <f>G37+H37+I37+J37+K37</f>
        <v>35</v>
      </c>
      <c r="G37" s="41">
        <v>8</v>
      </c>
      <c r="H37" s="41">
        <v>5</v>
      </c>
      <c r="I37" s="41">
        <v>8</v>
      </c>
      <c r="J37" s="41">
        <v>7</v>
      </c>
      <c r="K37" s="41">
        <v>7</v>
      </c>
      <c r="L37" s="202" t="s">
        <v>28</v>
      </c>
      <c r="M37" s="202" t="s">
        <v>61</v>
      </c>
      <c r="N37" s="72"/>
      <c r="O37" s="115"/>
    </row>
    <row r="38" spans="1:16" ht="123" customHeight="1">
      <c r="A38" s="342" t="s">
        <v>42</v>
      </c>
      <c r="B38" s="348" t="s">
        <v>108</v>
      </c>
      <c r="C38" s="342" t="s">
        <v>26</v>
      </c>
      <c r="D38" s="202" t="s">
        <v>35</v>
      </c>
      <c r="E38" s="41">
        <f t="shared" ref="E38:K38" si="20">E39+E40</f>
        <v>0</v>
      </c>
      <c r="F38" s="41">
        <f t="shared" si="20"/>
        <v>20174.099999999999</v>
      </c>
      <c r="G38" s="41">
        <f t="shared" si="20"/>
        <v>20174.099999999999</v>
      </c>
      <c r="H38" s="41">
        <f t="shared" si="20"/>
        <v>0</v>
      </c>
      <c r="I38" s="41">
        <f t="shared" si="20"/>
        <v>0</v>
      </c>
      <c r="J38" s="41">
        <f t="shared" si="20"/>
        <v>0</v>
      </c>
      <c r="K38" s="41">
        <f t="shared" si="20"/>
        <v>0</v>
      </c>
      <c r="L38" s="348" t="s">
        <v>28</v>
      </c>
      <c r="M38" s="342"/>
      <c r="N38" s="72"/>
      <c r="O38" s="115"/>
    </row>
    <row r="39" spans="1:16" ht="123" customHeight="1">
      <c r="A39" s="343"/>
      <c r="B39" s="349"/>
      <c r="C39" s="343"/>
      <c r="D39" s="198" t="s">
        <v>13</v>
      </c>
      <c r="E39" s="41">
        <v>0</v>
      </c>
      <c r="F39" s="41">
        <f t="shared" ref="F39:F44" si="21">G39+H39+I39+J39+K39</f>
        <v>9099</v>
      </c>
      <c r="G39" s="41">
        <v>9099</v>
      </c>
      <c r="H39" s="41">
        <v>0</v>
      </c>
      <c r="I39" s="41">
        <v>0</v>
      </c>
      <c r="J39" s="41">
        <v>0</v>
      </c>
      <c r="K39" s="41">
        <v>0</v>
      </c>
      <c r="L39" s="349"/>
      <c r="M39" s="343"/>
      <c r="N39" s="72"/>
      <c r="O39" s="115"/>
    </row>
    <row r="40" spans="1:16" ht="93.75" customHeight="1">
      <c r="A40" s="344"/>
      <c r="B40" s="350"/>
      <c r="C40" s="344"/>
      <c r="D40" s="202" t="s">
        <v>130</v>
      </c>
      <c r="E40" s="41">
        <v>0</v>
      </c>
      <c r="F40" s="41">
        <f t="shared" si="21"/>
        <v>11075.1</v>
      </c>
      <c r="G40" s="41">
        <v>11075.1</v>
      </c>
      <c r="H40" s="41">
        <v>0</v>
      </c>
      <c r="I40" s="41">
        <v>0</v>
      </c>
      <c r="J40" s="41">
        <v>0</v>
      </c>
      <c r="K40" s="41">
        <v>0</v>
      </c>
      <c r="L40" s="350"/>
      <c r="M40" s="344"/>
      <c r="N40" s="72"/>
      <c r="O40" s="115"/>
    </row>
    <row r="41" spans="1:16" ht="26.25" customHeight="1">
      <c r="A41" s="342" t="s">
        <v>43</v>
      </c>
      <c r="B41" s="348" t="s">
        <v>109</v>
      </c>
      <c r="C41" s="342" t="s">
        <v>26</v>
      </c>
      <c r="D41" s="202" t="s">
        <v>35</v>
      </c>
      <c r="E41" s="41">
        <f>E43+E44</f>
        <v>0</v>
      </c>
      <c r="F41" s="41">
        <f>G41+H41+I41+J41+K41</f>
        <v>145261.67000000001</v>
      </c>
      <c r="G41" s="41">
        <f>G42+G43+G44</f>
        <v>13842.1</v>
      </c>
      <c r="H41" s="41">
        <f>H42+H43+H44</f>
        <v>26532.85</v>
      </c>
      <c r="I41" s="73">
        <f>I42+I43+I44</f>
        <v>35713.43</v>
      </c>
      <c r="J41" s="73">
        <f>J42+J43+J44</f>
        <v>34107.75</v>
      </c>
      <c r="K41" s="41">
        <f>K42+K43+K44</f>
        <v>35065.54</v>
      </c>
      <c r="L41" s="348" t="s">
        <v>28</v>
      </c>
      <c r="M41" s="342"/>
      <c r="N41" s="72"/>
      <c r="O41" s="115"/>
    </row>
    <row r="42" spans="1:16" ht="26.25" customHeight="1">
      <c r="A42" s="343"/>
      <c r="B42" s="349"/>
      <c r="C42" s="343"/>
      <c r="D42" s="198" t="s">
        <v>13</v>
      </c>
      <c r="E42" s="41">
        <v>0</v>
      </c>
      <c r="F42" s="41">
        <f t="shared" si="21"/>
        <v>50696.480000000003</v>
      </c>
      <c r="G42" s="41">
        <v>5675.7</v>
      </c>
      <c r="H42" s="41">
        <v>9359</v>
      </c>
      <c r="I42" s="73">
        <f>12143.48-0.91</f>
        <v>12142.57</v>
      </c>
      <c r="J42" s="73">
        <v>11596.81</v>
      </c>
      <c r="K42" s="41">
        <v>11922.4</v>
      </c>
      <c r="L42" s="349"/>
      <c r="M42" s="343"/>
      <c r="N42" s="72"/>
      <c r="O42" s="115"/>
    </row>
    <row r="43" spans="1:16" s="86" customFormat="1" ht="30" customHeight="1">
      <c r="A43" s="343"/>
      <c r="B43" s="349"/>
      <c r="C43" s="343"/>
      <c r="D43" s="198" t="s">
        <v>56</v>
      </c>
      <c r="E43" s="41">
        <v>0</v>
      </c>
      <c r="F43" s="41">
        <f t="shared" si="21"/>
        <v>80538.350000000006</v>
      </c>
      <c r="G43" s="41">
        <v>7474.3</v>
      </c>
      <c r="H43" s="41">
        <v>14327.74</v>
      </c>
      <c r="I43" s="73">
        <v>19999.52</v>
      </c>
      <c r="J43" s="73">
        <v>19100.189999999999</v>
      </c>
      <c r="K43" s="41">
        <v>19636.599999999999</v>
      </c>
      <c r="L43" s="349"/>
      <c r="M43" s="343"/>
      <c r="N43" s="72"/>
      <c r="O43" s="115"/>
      <c r="P43" s="80"/>
    </row>
    <row r="44" spans="1:16" ht="30.75" customHeight="1">
      <c r="A44" s="344"/>
      <c r="B44" s="350"/>
      <c r="C44" s="344"/>
      <c r="D44" s="202" t="s">
        <v>130</v>
      </c>
      <c r="E44" s="41">
        <v>0</v>
      </c>
      <c r="F44" s="41">
        <f t="shared" si="21"/>
        <v>14026.84</v>
      </c>
      <c r="G44" s="41">
        <v>692.1</v>
      </c>
      <c r="H44" s="41">
        <v>2846.11</v>
      </c>
      <c r="I44" s="73">
        <v>3571.34</v>
      </c>
      <c r="J44" s="73">
        <v>3410.75</v>
      </c>
      <c r="K44" s="41">
        <v>3506.54</v>
      </c>
      <c r="L44" s="350"/>
      <c r="M44" s="344"/>
      <c r="N44" s="72"/>
      <c r="O44" s="115"/>
    </row>
    <row r="45" spans="1:16" ht="36" customHeight="1">
      <c r="A45" s="342" t="s">
        <v>62</v>
      </c>
      <c r="B45" s="348" t="s">
        <v>162</v>
      </c>
      <c r="C45" s="342" t="s">
        <v>26</v>
      </c>
      <c r="D45" s="198" t="s">
        <v>35</v>
      </c>
      <c r="E45" s="41">
        <v>0</v>
      </c>
      <c r="F45" s="41">
        <f t="shared" ref="F45:K45" si="22">F46+F47</f>
        <v>165548</v>
      </c>
      <c r="G45" s="41">
        <f t="shared" si="22"/>
        <v>0</v>
      </c>
      <c r="H45" s="41">
        <f t="shared" si="22"/>
        <v>39633</v>
      </c>
      <c r="I45" s="41">
        <f t="shared" si="22"/>
        <v>42713</v>
      </c>
      <c r="J45" s="41">
        <f t="shared" si="22"/>
        <v>41601</v>
      </c>
      <c r="K45" s="41">
        <f t="shared" si="22"/>
        <v>41601</v>
      </c>
      <c r="L45" s="348" t="s">
        <v>28</v>
      </c>
      <c r="M45" s="342"/>
      <c r="N45" s="72"/>
      <c r="O45" s="115"/>
    </row>
    <row r="46" spans="1:16" ht="36" customHeight="1">
      <c r="A46" s="343"/>
      <c r="B46" s="349"/>
      <c r="C46" s="343"/>
      <c r="D46" s="198" t="s">
        <v>13</v>
      </c>
      <c r="E46" s="41">
        <v>0</v>
      </c>
      <c r="F46" s="41">
        <f t="shared" ref="F46:F56" si="23">G46+H46+I46+J46+K46</f>
        <v>79504</v>
      </c>
      <c r="G46" s="41">
        <v>0</v>
      </c>
      <c r="H46" s="41">
        <v>19574</v>
      </c>
      <c r="I46" s="41">
        <f>19670+920</f>
        <v>20590</v>
      </c>
      <c r="J46" s="41">
        <v>19670</v>
      </c>
      <c r="K46" s="41">
        <v>19670</v>
      </c>
      <c r="L46" s="349"/>
      <c r="M46" s="343"/>
      <c r="N46" s="72"/>
      <c r="O46" s="115"/>
    </row>
    <row r="47" spans="1:16" ht="73.5" customHeight="1">
      <c r="A47" s="344"/>
      <c r="B47" s="350"/>
      <c r="C47" s="344"/>
      <c r="D47" s="202" t="s">
        <v>130</v>
      </c>
      <c r="E47" s="41">
        <v>0</v>
      </c>
      <c r="F47" s="41">
        <f t="shared" si="23"/>
        <v>86044</v>
      </c>
      <c r="G47" s="41">
        <v>0</v>
      </c>
      <c r="H47" s="41">
        <v>20059</v>
      </c>
      <c r="I47" s="41">
        <f>17995+3944+184</f>
        <v>22123</v>
      </c>
      <c r="J47" s="41">
        <f>17987+3944</f>
        <v>21931</v>
      </c>
      <c r="K47" s="41">
        <f>17987+3944</f>
        <v>21931</v>
      </c>
      <c r="L47" s="350"/>
      <c r="M47" s="344"/>
      <c r="N47" s="72"/>
      <c r="O47" s="115"/>
    </row>
    <row r="48" spans="1:16" ht="33.75" customHeight="1">
      <c r="A48" s="351" t="s">
        <v>150</v>
      </c>
      <c r="B48" s="325" t="s">
        <v>184</v>
      </c>
      <c r="C48" s="351" t="s">
        <v>26</v>
      </c>
      <c r="D48" s="208" t="s">
        <v>35</v>
      </c>
      <c r="E48" s="41">
        <v>0</v>
      </c>
      <c r="F48" s="47">
        <f t="shared" ref="F48:F50" si="24">G48+H48+I48+J48+K48</f>
        <v>37384.639999999999</v>
      </c>
      <c r="G48" s="47">
        <f t="shared" ref="G48:K48" si="25">G49+G50</f>
        <v>0</v>
      </c>
      <c r="H48" s="47">
        <f t="shared" si="25"/>
        <v>0</v>
      </c>
      <c r="I48" s="47">
        <f t="shared" si="25"/>
        <v>0</v>
      </c>
      <c r="J48" s="47">
        <f t="shared" si="25"/>
        <v>37384.639999999999</v>
      </c>
      <c r="K48" s="47">
        <f t="shared" si="25"/>
        <v>0</v>
      </c>
      <c r="L48" s="325" t="s">
        <v>180</v>
      </c>
      <c r="M48" s="210"/>
      <c r="N48" s="72"/>
      <c r="O48" s="116"/>
    </row>
    <row r="49" spans="1:15" ht="33" customHeight="1">
      <c r="A49" s="357"/>
      <c r="B49" s="326"/>
      <c r="C49" s="357"/>
      <c r="D49" s="208" t="s">
        <v>13</v>
      </c>
      <c r="E49" s="41">
        <v>0</v>
      </c>
      <c r="F49" s="47">
        <f t="shared" si="24"/>
        <v>33646.18</v>
      </c>
      <c r="G49" s="47">
        <v>0</v>
      </c>
      <c r="H49" s="47">
        <v>0</v>
      </c>
      <c r="I49" s="47">
        <v>0</v>
      </c>
      <c r="J49" s="47">
        <v>33646.18</v>
      </c>
      <c r="K49" s="47">
        <v>0</v>
      </c>
      <c r="L49" s="326"/>
      <c r="M49" s="210"/>
      <c r="N49" s="72"/>
      <c r="O49" s="116"/>
    </row>
    <row r="50" spans="1:15" ht="33" customHeight="1">
      <c r="A50" s="352"/>
      <c r="B50" s="327"/>
      <c r="C50" s="352"/>
      <c r="D50" s="209" t="s">
        <v>130</v>
      </c>
      <c r="E50" s="41">
        <v>0</v>
      </c>
      <c r="F50" s="47">
        <f t="shared" si="24"/>
        <v>3738.46</v>
      </c>
      <c r="G50" s="47">
        <v>0</v>
      </c>
      <c r="H50" s="47">
        <v>0</v>
      </c>
      <c r="I50" s="47">
        <v>0</v>
      </c>
      <c r="J50" s="47">
        <v>3738.46</v>
      </c>
      <c r="K50" s="47">
        <v>0</v>
      </c>
      <c r="L50" s="327"/>
      <c r="M50" s="210"/>
      <c r="N50" s="72"/>
      <c r="O50" s="116"/>
    </row>
    <row r="51" spans="1:15" ht="40.5" customHeight="1">
      <c r="A51" s="367" t="s">
        <v>63</v>
      </c>
      <c r="B51" s="348" t="s">
        <v>64</v>
      </c>
      <c r="C51" s="342" t="s">
        <v>26</v>
      </c>
      <c r="D51" s="202" t="s">
        <v>35</v>
      </c>
      <c r="E51" s="47">
        <f>E52+E53</f>
        <v>0</v>
      </c>
      <c r="F51" s="47">
        <f t="shared" si="23"/>
        <v>16281.307000000001</v>
      </c>
      <c r="G51" s="47">
        <f>G52+G53</f>
        <v>660</v>
      </c>
      <c r="H51" s="47">
        <f>H52+H53</f>
        <v>9108.1</v>
      </c>
      <c r="I51" s="47">
        <f>I52+I53</f>
        <v>513.20699999999988</v>
      </c>
      <c r="J51" s="47">
        <f>J52+J53</f>
        <v>3000</v>
      </c>
      <c r="K51" s="47">
        <f>K52+K53</f>
        <v>3000</v>
      </c>
      <c r="L51" s="348" t="s">
        <v>28</v>
      </c>
      <c r="M51" s="74"/>
      <c r="N51" s="72"/>
      <c r="O51" s="115"/>
    </row>
    <row r="52" spans="1:15" ht="52.5" customHeight="1">
      <c r="A52" s="368"/>
      <c r="B52" s="349"/>
      <c r="C52" s="343"/>
      <c r="D52" s="202" t="s">
        <v>13</v>
      </c>
      <c r="E52" s="47">
        <v>0</v>
      </c>
      <c r="F52" s="47">
        <f t="shared" si="23"/>
        <v>0</v>
      </c>
      <c r="G52" s="47">
        <f>G55</f>
        <v>0</v>
      </c>
      <c r="H52" s="47">
        <f>H55</f>
        <v>0</v>
      </c>
      <c r="I52" s="47">
        <f>I55</f>
        <v>0</v>
      </c>
      <c r="J52" s="47">
        <f>J55</f>
        <v>0</v>
      </c>
      <c r="K52" s="47">
        <f>K55</f>
        <v>0</v>
      </c>
      <c r="L52" s="349"/>
      <c r="M52" s="75"/>
      <c r="N52" s="72"/>
      <c r="O52" s="115"/>
    </row>
    <row r="53" spans="1:15" ht="42" customHeight="1">
      <c r="A53" s="369"/>
      <c r="B53" s="350"/>
      <c r="C53" s="344"/>
      <c r="D53" s="202" t="s">
        <v>130</v>
      </c>
      <c r="E53" s="47">
        <v>0</v>
      </c>
      <c r="F53" s="47">
        <f t="shared" si="23"/>
        <v>16281.307000000001</v>
      </c>
      <c r="G53" s="47">
        <f>G54</f>
        <v>660</v>
      </c>
      <c r="H53" s="47">
        <f>H56</f>
        <v>9108.1</v>
      </c>
      <c r="I53" s="47">
        <f t="shared" ref="I53:J53" si="26">I54</f>
        <v>513.20699999999988</v>
      </c>
      <c r="J53" s="47">
        <f t="shared" si="26"/>
        <v>3000</v>
      </c>
      <c r="K53" s="47">
        <f>K54</f>
        <v>3000</v>
      </c>
      <c r="L53" s="350"/>
      <c r="M53" s="75"/>
      <c r="N53" s="72"/>
      <c r="O53" s="115"/>
    </row>
    <row r="54" spans="1:15" ht="24" customHeight="1">
      <c r="A54" s="370" t="s">
        <v>65</v>
      </c>
      <c r="B54" s="348" t="s">
        <v>161</v>
      </c>
      <c r="C54" s="342" t="s">
        <v>26</v>
      </c>
      <c r="D54" s="202" t="s">
        <v>35</v>
      </c>
      <c r="E54" s="47">
        <f>E55+E56</f>
        <v>3557</v>
      </c>
      <c r="F54" s="47">
        <f t="shared" si="23"/>
        <v>16281.307000000001</v>
      </c>
      <c r="G54" s="47">
        <f>G55+G56</f>
        <v>660</v>
      </c>
      <c r="H54" s="47">
        <f>H55+H56</f>
        <v>9108.1</v>
      </c>
      <c r="I54" s="47">
        <f>I55+I56</f>
        <v>513.20699999999988</v>
      </c>
      <c r="J54" s="47">
        <f>J55+J56</f>
        <v>3000</v>
      </c>
      <c r="K54" s="47">
        <f>K55+K56</f>
        <v>3000</v>
      </c>
      <c r="L54" s="348" t="s">
        <v>28</v>
      </c>
      <c r="M54" s="365"/>
      <c r="N54" s="72"/>
      <c r="O54" s="115"/>
    </row>
    <row r="55" spans="1:15" ht="30.75" customHeight="1">
      <c r="A55" s="371"/>
      <c r="B55" s="326"/>
      <c r="C55" s="357"/>
      <c r="D55" s="202" t="s">
        <v>13</v>
      </c>
      <c r="E55" s="47">
        <v>3557</v>
      </c>
      <c r="F55" s="47">
        <f t="shared" si="23"/>
        <v>0</v>
      </c>
      <c r="G55" s="47">
        <v>0</v>
      </c>
      <c r="H55" s="47">
        <v>0</v>
      </c>
      <c r="I55" s="47">
        <v>0</v>
      </c>
      <c r="J55" s="47">
        <v>0</v>
      </c>
      <c r="K55" s="47">
        <v>0</v>
      </c>
      <c r="L55" s="326"/>
      <c r="M55" s="366"/>
      <c r="N55" s="72"/>
      <c r="O55" s="115"/>
    </row>
    <row r="56" spans="1:15" ht="82.5" customHeight="1">
      <c r="A56" s="372"/>
      <c r="B56" s="373"/>
      <c r="C56" s="374"/>
      <c r="D56" s="76" t="s">
        <v>130</v>
      </c>
      <c r="E56" s="50">
        <v>0</v>
      </c>
      <c r="F56" s="50">
        <f t="shared" si="23"/>
        <v>16281.307000000001</v>
      </c>
      <c r="G56" s="50">
        <v>660</v>
      </c>
      <c r="H56" s="50">
        <v>9108.1</v>
      </c>
      <c r="I56" s="50">
        <f>3000-2486.793</f>
        <v>513.20699999999988</v>
      </c>
      <c r="J56" s="50">
        <v>3000</v>
      </c>
      <c r="K56" s="50">
        <v>3000</v>
      </c>
      <c r="L56" s="327"/>
      <c r="M56" s="77"/>
      <c r="N56" s="72"/>
      <c r="O56" s="115"/>
    </row>
    <row r="57" spans="1:15" ht="15.75" customHeight="1">
      <c r="A57" s="306" t="s">
        <v>77</v>
      </c>
      <c r="B57" s="287" t="s">
        <v>142</v>
      </c>
      <c r="C57" s="288" t="s">
        <v>26</v>
      </c>
      <c r="D57" s="78" t="s">
        <v>35</v>
      </c>
      <c r="E57" s="60">
        <v>0</v>
      </c>
      <c r="F57" s="109">
        <f>G57+H57+I57+J57+K57</f>
        <v>1154655.256904</v>
      </c>
      <c r="G57" s="60">
        <v>0</v>
      </c>
      <c r="H57" s="60">
        <f>H59+H60</f>
        <v>0</v>
      </c>
      <c r="I57" s="60">
        <f>I59+I60+I58</f>
        <v>442623.43661400006</v>
      </c>
      <c r="J57" s="60">
        <f t="shared" ref="J57:K57" si="27">J59+J60+J58</f>
        <v>712031.82028999995</v>
      </c>
      <c r="K57" s="60">
        <f t="shared" si="27"/>
        <v>0</v>
      </c>
      <c r="L57" s="292" t="s">
        <v>180</v>
      </c>
      <c r="M57" s="284"/>
      <c r="N57" s="72"/>
    </row>
    <row r="58" spans="1:15" s="80" customFormat="1" ht="33.75" customHeight="1">
      <c r="A58" s="306"/>
      <c r="B58" s="287"/>
      <c r="C58" s="288"/>
      <c r="D58" s="113" t="s">
        <v>48</v>
      </c>
      <c r="E58" s="60">
        <v>0</v>
      </c>
      <c r="F58" s="109">
        <f>G58+H58+I58+J58+K58</f>
        <v>151107.6</v>
      </c>
      <c r="G58" s="60">
        <v>0</v>
      </c>
      <c r="H58" s="60">
        <v>0</v>
      </c>
      <c r="I58" s="60">
        <f>I62+I66</f>
        <v>78173</v>
      </c>
      <c r="J58" s="60">
        <f>J62+J66</f>
        <v>72934.600000000006</v>
      </c>
      <c r="K58" s="60">
        <f>K62+K66</f>
        <v>0</v>
      </c>
      <c r="L58" s="293"/>
      <c r="M58" s="286"/>
      <c r="N58" s="72"/>
    </row>
    <row r="59" spans="1:15" s="80" customFormat="1" ht="25.5">
      <c r="A59" s="306"/>
      <c r="B59" s="287"/>
      <c r="C59" s="288"/>
      <c r="D59" s="78" t="s">
        <v>13</v>
      </c>
      <c r="E59" s="60">
        <v>0</v>
      </c>
      <c r="F59" s="109">
        <f t="shared" ref="F59:F60" si="28">G59+H59+I59+J59+K59</f>
        <v>883165.82730400003</v>
      </c>
      <c r="G59" s="60">
        <v>0</v>
      </c>
      <c r="H59" s="60">
        <f>H63+H70</f>
        <v>0</v>
      </c>
      <c r="I59" s="60">
        <f t="shared" ref="I59:K60" si="29">I63+I70+I67</f>
        <v>316855.73661400005</v>
      </c>
      <c r="J59" s="60">
        <f t="shared" si="29"/>
        <v>566310.09068999998</v>
      </c>
      <c r="K59" s="60">
        <f t="shared" si="29"/>
        <v>0</v>
      </c>
      <c r="L59" s="293"/>
      <c r="M59" s="286"/>
      <c r="N59" s="72"/>
    </row>
    <row r="60" spans="1:15" s="80" customFormat="1" ht="45" customHeight="1">
      <c r="A60" s="306"/>
      <c r="B60" s="287"/>
      <c r="C60" s="288"/>
      <c r="D60" s="78" t="s">
        <v>130</v>
      </c>
      <c r="E60" s="60">
        <v>0</v>
      </c>
      <c r="F60" s="109">
        <f t="shared" si="28"/>
        <v>120381.8296</v>
      </c>
      <c r="G60" s="60">
        <v>0</v>
      </c>
      <c r="H60" s="60">
        <f>H64+H71</f>
        <v>0</v>
      </c>
      <c r="I60" s="60">
        <f t="shared" si="29"/>
        <v>47594.700000000004</v>
      </c>
      <c r="J60" s="60">
        <f t="shared" si="29"/>
        <v>72787.1296</v>
      </c>
      <c r="K60" s="60">
        <f t="shared" si="29"/>
        <v>0</v>
      </c>
      <c r="L60" s="294"/>
      <c r="M60" s="286"/>
      <c r="N60" s="72"/>
    </row>
    <row r="61" spans="1:15" s="80" customFormat="1" ht="22.5" customHeight="1">
      <c r="A61" s="310" t="s">
        <v>79</v>
      </c>
      <c r="B61" s="287" t="s">
        <v>146</v>
      </c>
      <c r="C61" s="288" t="s">
        <v>26</v>
      </c>
      <c r="D61" s="78" t="s">
        <v>35</v>
      </c>
      <c r="E61" s="60">
        <v>0</v>
      </c>
      <c r="F61" s="60">
        <f>H61+I61+J61+K61+H60</f>
        <v>1023469.4426139999</v>
      </c>
      <c r="G61" s="60">
        <v>0</v>
      </c>
      <c r="H61" s="60">
        <f>H63+H64</f>
        <v>0</v>
      </c>
      <c r="I61" s="60">
        <f>I63+I64+I62</f>
        <v>402732.29661399999</v>
      </c>
      <c r="J61" s="60">
        <f t="shared" ref="J61:K61" si="30">J63+J64+J62</f>
        <v>620737.14599999995</v>
      </c>
      <c r="K61" s="60">
        <f t="shared" si="30"/>
        <v>0</v>
      </c>
      <c r="L61" s="303"/>
      <c r="M61" s="286"/>
      <c r="N61" s="72"/>
    </row>
    <row r="62" spans="1:15" s="80" customFormat="1" ht="27.75" customHeight="1">
      <c r="A62" s="311"/>
      <c r="B62" s="287"/>
      <c r="C62" s="288"/>
      <c r="D62" s="113" t="s">
        <v>48</v>
      </c>
      <c r="E62" s="60">
        <v>0</v>
      </c>
      <c r="F62" s="60">
        <f>H62+I62+J62+K62+H61</f>
        <v>136376.20000000001</v>
      </c>
      <c r="G62" s="60">
        <v>0</v>
      </c>
      <c r="H62" s="60">
        <v>0</v>
      </c>
      <c r="I62" s="60">
        <f>68188.1</f>
        <v>68188.100000000006</v>
      </c>
      <c r="J62" s="60">
        <v>68188.100000000006</v>
      </c>
      <c r="K62" s="60">
        <v>0</v>
      </c>
      <c r="L62" s="304"/>
      <c r="M62" s="286"/>
      <c r="N62" s="72"/>
    </row>
    <row r="63" spans="1:15" s="80" customFormat="1" ht="30" customHeight="1">
      <c r="A63" s="311"/>
      <c r="B63" s="287"/>
      <c r="C63" s="288"/>
      <c r="D63" s="78" t="s">
        <v>13</v>
      </c>
      <c r="E63" s="60">
        <v>0</v>
      </c>
      <c r="F63" s="60">
        <f t="shared" ref="F63:F69" si="31">G63+H63+I63+J63+K63</f>
        <v>784746.29801400006</v>
      </c>
      <c r="G63" s="60">
        <v>0</v>
      </c>
      <c r="H63" s="60">
        <v>0</v>
      </c>
      <c r="I63" s="109">
        <f>106405.49+152279.29+35586.186614</f>
        <v>294270.96661400003</v>
      </c>
      <c r="J63" s="60">
        <f>130350.58-0.01+360124.7614</f>
        <v>490475.33140000002</v>
      </c>
      <c r="K63" s="60">
        <v>0</v>
      </c>
      <c r="L63" s="304"/>
      <c r="M63" s="286"/>
      <c r="N63" s="72"/>
    </row>
    <row r="64" spans="1:15" s="80" customFormat="1" ht="30" customHeight="1">
      <c r="A64" s="311"/>
      <c r="B64" s="287"/>
      <c r="C64" s="292"/>
      <c r="D64" s="78" t="s">
        <v>130</v>
      </c>
      <c r="E64" s="60">
        <v>0</v>
      </c>
      <c r="F64" s="60">
        <f t="shared" si="31"/>
        <v>102346.9446</v>
      </c>
      <c r="G64" s="60">
        <v>0</v>
      </c>
      <c r="H64" s="60">
        <v>0</v>
      </c>
      <c r="I64" s="60">
        <v>40273.230000000003</v>
      </c>
      <c r="J64" s="60">
        <v>62073.714599999999</v>
      </c>
      <c r="K64" s="60">
        <v>0</v>
      </c>
      <c r="L64" s="305"/>
      <c r="M64" s="286"/>
      <c r="N64" s="72"/>
    </row>
    <row r="65" spans="1:14" s="80" customFormat="1" ht="15.75" customHeight="1">
      <c r="A65" s="306" t="s">
        <v>134</v>
      </c>
      <c r="B65" s="289" t="s">
        <v>147</v>
      </c>
      <c r="C65" s="292" t="s">
        <v>26</v>
      </c>
      <c r="D65" s="78" t="s">
        <v>35</v>
      </c>
      <c r="E65" s="60">
        <v>0</v>
      </c>
      <c r="F65" s="60">
        <f t="shared" si="31"/>
        <v>60987.074289999997</v>
      </c>
      <c r="G65" s="60">
        <f>G67+G68</f>
        <v>0</v>
      </c>
      <c r="H65" s="60">
        <f>H67+H68</f>
        <v>0</v>
      </c>
      <c r="I65" s="60">
        <f>I67+I68+I66</f>
        <v>23714.14</v>
      </c>
      <c r="J65" s="60">
        <f>J67+J68+J66</f>
        <v>37272.934289999997</v>
      </c>
      <c r="K65" s="60">
        <f>K67+K68+K66</f>
        <v>0</v>
      </c>
      <c r="L65" s="292"/>
      <c r="M65" s="286"/>
      <c r="N65" s="72"/>
    </row>
    <row r="66" spans="1:14" s="80" customFormat="1" ht="27.75" customHeight="1">
      <c r="A66" s="306"/>
      <c r="B66" s="290"/>
      <c r="C66" s="293"/>
      <c r="D66" s="113" t="s">
        <v>48</v>
      </c>
      <c r="E66" s="60">
        <v>0</v>
      </c>
      <c r="F66" s="60">
        <f t="shared" si="31"/>
        <v>14731.4</v>
      </c>
      <c r="G66" s="60">
        <v>0</v>
      </c>
      <c r="H66" s="60">
        <v>0</v>
      </c>
      <c r="I66" s="60">
        <v>9984.9</v>
      </c>
      <c r="J66" s="60">
        <v>4746.5</v>
      </c>
      <c r="K66" s="60">
        <v>0</v>
      </c>
      <c r="L66" s="293"/>
      <c r="M66" s="286"/>
      <c r="N66" s="72"/>
    </row>
    <row r="67" spans="1:14" s="80" customFormat="1" ht="26.25" customHeight="1">
      <c r="A67" s="306"/>
      <c r="B67" s="290"/>
      <c r="C67" s="293"/>
      <c r="D67" s="78" t="s">
        <v>13</v>
      </c>
      <c r="E67" s="60">
        <v>0</v>
      </c>
      <c r="F67" s="60">
        <f t="shared" si="31"/>
        <v>35240.959289999999</v>
      </c>
      <c r="G67" s="60">
        <v>0</v>
      </c>
      <c r="H67" s="60">
        <v>0</v>
      </c>
      <c r="I67" s="60">
        <v>8025.77</v>
      </c>
      <c r="J67" s="60">
        <f>2881.8+24333.38929</f>
        <v>27215.189289999998</v>
      </c>
      <c r="K67" s="60">
        <v>0</v>
      </c>
      <c r="L67" s="293"/>
      <c r="M67" s="286"/>
      <c r="N67" s="72"/>
    </row>
    <row r="68" spans="1:14" s="80" customFormat="1" ht="26.25" customHeight="1">
      <c r="A68" s="306"/>
      <c r="B68" s="291"/>
      <c r="C68" s="294"/>
      <c r="D68" s="78" t="s">
        <v>130</v>
      </c>
      <c r="E68" s="60">
        <v>0</v>
      </c>
      <c r="F68" s="60">
        <f t="shared" si="31"/>
        <v>11014.715</v>
      </c>
      <c r="G68" s="60">
        <v>0</v>
      </c>
      <c r="H68" s="60">
        <v>0</v>
      </c>
      <c r="I68" s="60">
        <v>5703.47</v>
      </c>
      <c r="J68" s="60">
        <f>847.59+4463.655</f>
        <v>5311.2449999999999</v>
      </c>
      <c r="K68" s="60">
        <v>0</v>
      </c>
      <c r="L68" s="294"/>
      <c r="M68" s="286"/>
      <c r="N68" s="72"/>
    </row>
    <row r="69" spans="1:14" s="80" customFormat="1" ht="18" customHeight="1">
      <c r="A69" s="306" t="s">
        <v>144</v>
      </c>
      <c r="B69" s="287" t="s">
        <v>148</v>
      </c>
      <c r="C69" s="288" t="s">
        <v>26</v>
      </c>
      <c r="D69" s="78" t="s">
        <v>35</v>
      </c>
      <c r="E69" s="60">
        <v>0</v>
      </c>
      <c r="F69" s="60">
        <f t="shared" si="31"/>
        <v>70198.739999999991</v>
      </c>
      <c r="G69" s="60">
        <f t="shared" ref="G69:H69" si="32">G70+G71</f>
        <v>0</v>
      </c>
      <c r="H69" s="60">
        <f t="shared" si="32"/>
        <v>0</v>
      </c>
      <c r="I69" s="109">
        <f>I70+I71</f>
        <v>16177</v>
      </c>
      <c r="J69" s="60">
        <f t="shared" ref="J69:K69" si="33">J70+J71</f>
        <v>54021.74</v>
      </c>
      <c r="K69" s="60">
        <f t="shared" si="33"/>
        <v>0</v>
      </c>
      <c r="L69" s="303"/>
      <c r="M69" s="286"/>
      <c r="N69" s="72"/>
    </row>
    <row r="70" spans="1:14" ht="27" customHeight="1">
      <c r="A70" s="306"/>
      <c r="B70" s="287"/>
      <c r="C70" s="288"/>
      <c r="D70" s="78" t="s">
        <v>13</v>
      </c>
      <c r="E70" s="60">
        <v>0</v>
      </c>
      <c r="F70" s="60">
        <f t="shared" ref="F70:F71" si="34">G70+H70+I70+J70+K70</f>
        <v>63178.57</v>
      </c>
      <c r="G70" s="60">
        <v>0</v>
      </c>
      <c r="H70" s="60">
        <v>0</v>
      </c>
      <c r="I70" s="60">
        <f>31410-16851</f>
        <v>14559</v>
      </c>
      <c r="J70" s="60">
        <f>16851+31768.57</f>
        <v>48619.57</v>
      </c>
      <c r="K70" s="60">
        <v>0</v>
      </c>
      <c r="L70" s="304"/>
      <c r="M70" s="286"/>
      <c r="N70" s="72"/>
    </row>
    <row r="71" spans="1:14" ht="70.5" customHeight="1">
      <c r="A71" s="306"/>
      <c r="B71" s="287"/>
      <c r="C71" s="288"/>
      <c r="D71" s="78" t="s">
        <v>130</v>
      </c>
      <c r="E71" s="60">
        <v>0</v>
      </c>
      <c r="F71" s="60">
        <f t="shared" si="34"/>
        <v>7020.17</v>
      </c>
      <c r="G71" s="60">
        <v>0</v>
      </c>
      <c r="H71" s="60">
        <v>0</v>
      </c>
      <c r="I71" s="60">
        <v>1618</v>
      </c>
      <c r="J71" s="60">
        <v>5402.17</v>
      </c>
      <c r="K71" s="60">
        <v>0</v>
      </c>
      <c r="L71" s="305"/>
      <c r="M71" s="285"/>
    </row>
    <row r="72" spans="1:14" ht="29.25" customHeight="1">
      <c r="A72" s="310" t="s">
        <v>190</v>
      </c>
      <c r="B72" s="289" t="s">
        <v>191</v>
      </c>
      <c r="C72" s="292" t="s">
        <v>26</v>
      </c>
      <c r="D72" s="78" t="s">
        <v>35</v>
      </c>
      <c r="E72" s="60">
        <v>0</v>
      </c>
      <c r="F72" s="60">
        <v>0</v>
      </c>
      <c r="G72" s="60">
        <v>0</v>
      </c>
      <c r="H72" s="60">
        <v>0</v>
      </c>
      <c r="I72" s="60">
        <v>0</v>
      </c>
      <c r="J72" s="60">
        <v>0</v>
      </c>
      <c r="K72" s="60">
        <v>0</v>
      </c>
      <c r="L72" s="303"/>
      <c r="M72" s="284"/>
    </row>
    <row r="73" spans="1:14" ht="75.75" customHeight="1">
      <c r="A73" s="312"/>
      <c r="B73" s="291"/>
      <c r="C73" s="294"/>
      <c r="D73" s="78" t="s">
        <v>130</v>
      </c>
      <c r="E73" s="60">
        <v>0</v>
      </c>
      <c r="F73" s="60">
        <v>0</v>
      </c>
      <c r="G73" s="60">
        <v>0</v>
      </c>
      <c r="H73" s="60">
        <v>0</v>
      </c>
      <c r="I73" s="60">
        <v>0</v>
      </c>
      <c r="J73" s="60">
        <v>0</v>
      </c>
      <c r="K73" s="60">
        <v>0</v>
      </c>
      <c r="L73" s="305"/>
      <c r="M73" s="285"/>
    </row>
    <row r="74" spans="1:14" ht="21" customHeight="1">
      <c r="A74" s="299" t="s">
        <v>141</v>
      </c>
      <c r="B74" s="287" t="s">
        <v>149</v>
      </c>
      <c r="C74" s="295"/>
      <c r="D74" s="78" t="s">
        <v>35</v>
      </c>
      <c r="E74" s="60">
        <v>0</v>
      </c>
      <c r="F74" s="60">
        <f>F75+F76+F77</f>
        <v>10762.5</v>
      </c>
      <c r="G74" s="60">
        <f t="shared" ref="G74:K74" si="35">G75+G76+G77</f>
        <v>0</v>
      </c>
      <c r="H74" s="60">
        <f t="shared" si="35"/>
        <v>0</v>
      </c>
      <c r="I74" s="60">
        <f t="shared" si="35"/>
        <v>0</v>
      </c>
      <c r="J74" s="60">
        <f t="shared" si="35"/>
        <v>0</v>
      </c>
      <c r="K74" s="60">
        <f t="shared" si="35"/>
        <v>10762.5</v>
      </c>
      <c r="L74" s="292" t="s">
        <v>28</v>
      </c>
      <c r="M74" s="296"/>
    </row>
    <row r="75" spans="1:14" ht="27.75" customHeight="1">
      <c r="A75" s="300"/>
      <c r="B75" s="287"/>
      <c r="C75" s="295"/>
      <c r="D75" s="113" t="s">
        <v>48</v>
      </c>
      <c r="E75" s="60">
        <v>0</v>
      </c>
      <c r="F75" s="60">
        <f>F79+F83</f>
        <v>7875</v>
      </c>
      <c r="G75" s="60">
        <f t="shared" ref="G75:J75" si="36">G79+G83</f>
        <v>0</v>
      </c>
      <c r="H75" s="60">
        <f t="shared" si="36"/>
        <v>0</v>
      </c>
      <c r="I75" s="60">
        <f t="shared" si="36"/>
        <v>0</v>
      </c>
      <c r="J75" s="60">
        <f t="shared" si="36"/>
        <v>0</v>
      </c>
      <c r="K75" s="60">
        <f>K79+K83</f>
        <v>7875</v>
      </c>
      <c r="L75" s="293"/>
      <c r="M75" s="297"/>
    </row>
    <row r="76" spans="1:14" ht="26.25" customHeight="1">
      <c r="A76" s="300"/>
      <c r="B76" s="287"/>
      <c r="C76" s="295"/>
      <c r="D76" s="78" t="s">
        <v>13</v>
      </c>
      <c r="E76" s="60">
        <v>0</v>
      </c>
      <c r="F76" s="60">
        <f t="shared" ref="F76:K77" si="37">F80+F84</f>
        <v>2625</v>
      </c>
      <c r="G76" s="60">
        <f t="shared" si="37"/>
        <v>0</v>
      </c>
      <c r="H76" s="60">
        <f t="shared" si="37"/>
        <v>0</v>
      </c>
      <c r="I76" s="60">
        <f t="shared" si="37"/>
        <v>0</v>
      </c>
      <c r="J76" s="60">
        <f t="shared" si="37"/>
        <v>0</v>
      </c>
      <c r="K76" s="60">
        <f t="shared" si="37"/>
        <v>2625</v>
      </c>
      <c r="L76" s="293"/>
      <c r="M76" s="297"/>
    </row>
    <row r="77" spans="1:14" ht="27.75" customHeight="1">
      <c r="A77" s="301"/>
      <c r="B77" s="287"/>
      <c r="C77" s="295"/>
      <c r="D77" s="78" t="s">
        <v>130</v>
      </c>
      <c r="E77" s="60">
        <v>0</v>
      </c>
      <c r="F77" s="60">
        <f t="shared" si="37"/>
        <v>262.5</v>
      </c>
      <c r="G77" s="60">
        <f t="shared" si="37"/>
        <v>0</v>
      </c>
      <c r="H77" s="60">
        <f t="shared" si="37"/>
        <v>0</v>
      </c>
      <c r="I77" s="60">
        <f t="shared" si="37"/>
        <v>0</v>
      </c>
      <c r="J77" s="60">
        <f t="shared" si="37"/>
        <v>0</v>
      </c>
      <c r="K77" s="60">
        <f t="shared" si="37"/>
        <v>262.5</v>
      </c>
      <c r="L77" s="294"/>
      <c r="M77" s="297"/>
    </row>
    <row r="78" spans="1:14" ht="21" customHeight="1">
      <c r="A78" s="302" t="s">
        <v>143</v>
      </c>
      <c r="B78" s="287" t="s">
        <v>182</v>
      </c>
      <c r="C78" s="288" t="s">
        <v>26</v>
      </c>
      <c r="D78" s="78" t="s">
        <v>35</v>
      </c>
      <c r="E78" s="60">
        <v>0</v>
      </c>
      <c r="F78" s="60">
        <f>H78+I78+J78+K78</f>
        <v>0</v>
      </c>
      <c r="G78" s="60">
        <v>0</v>
      </c>
      <c r="H78" s="60">
        <f>H80+H81</f>
        <v>0</v>
      </c>
      <c r="I78" s="60">
        <f t="shared" ref="I78:J78" si="38">I80+I81</f>
        <v>0</v>
      </c>
      <c r="J78" s="60">
        <f t="shared" si="38"/>
        <v>0</v>
      </c>
      <c r="K78" s="60">
        <f>K80+K81+K79</f>
        <v>0</v>
      </c>
      <c r="L78" s="307"/>
      <c r="M78" s="297"/>
    </row>
    <row r="79" spans="1:14" ht="27.75" customHeight="1">
      <c r="A79" s="302"/>
      <c r="B79" s="287"/>
      <c r="C79" s="288"/>
      <c r="D79" s="113" t="s">
        <v>48</v>
      </c>
      <c r="E79" s="60">
        <v>0</v>
      </c>
      <c r="F79" s="60">
        <f>H79+I79+J79+K79</f>
        <v>0</v>
      </c>
      <c r="G79" s="60">
        <v>0</v>
      </c>
      <c r="H79" s="60">
        <v>0</v>
      </c>
      <c r="I79" s="60">
        <v>0</v>
      </c>
      <c r="J79" s="60">
        <v>0</v>
      </c>
      <c r="K79" s="60">
        <v>0</v>
      </c>
      <c r="L79" s="308"/>
      <c r="M79" s="297"/>
    </row>
    <row r="80" spans="1:14" ht="25.5">
      <c r="A80" s="302"/>
      <c r="B80" s="287"/>
      <c r="C80" s="288"/>
      <c r="D80" s="78" t="s">
        <v>13</v>
      </c>
      <c r="E80" s="60">
        <v>0</v>
      </c>
      <c r="F80" s="60">
        <f t="shared" ref="F80:F81" si="39">H80+I80+J80+K80</f>
        <v>0</v>
      </c>
      <c r="G80" s="60">
        <v>0</v>
      </c>
      <c r="H80" s="60">
        <v>0</v>
      </c>
      <c r="I80" s="60">
        <v>0</v>
      </c>
      <c r="J80" s="60">
        <v>0</v>
      </c>
      <c r="K80" s="60">
        <v>0</v>
      </c>
      <c r="L80" s="308"/>
      <c r="M80" s="297"/>
    </row>
    <row r="81" spans="1:13" ht="63.75" customHeight="1">
      <c r="A81" s="302"/>
      <c r="B81" s="287"/>
      <c r="C81" s="288"/>
      <c r="D81" s="78" t="s">
        <v>130</v>
      </c>
      <c r="E81" s="60">
        <v>0</v>
      </c>
      <c r="F81" s="60">
        <f t="shared" si="39"/>
        <v>0</v>
      </c>
      <c r="G81" s="60">
        <v>0</v>
      </c>
      <c r="H81" s="60">
        <v>0</v>
      </c>
      <c r="I81" s="60">
        <v>0</v>
      </c>
      <c r="J81" s="60">
        <v>0</v>
      </c>
      <c r="K81" s="60">
        <v>0</v>
      </c>
      <c r="L81" s="309"/>
      <c r="M81" s="298"/>
    </row>
    <row r="82" spans="1:13" ht="15.75">
      <c r="A82" s="302" t="s">
        <v>143</v>
      </c>
      <c r="B82" s="287" t="s">
        <v>145</v>
      </c>
      <c r="C82" s="288" t="s">
        <v>26</v>
      </c>
      <c r="D82" s="78" t="s">
        <v>35</v>
      </c>
      <c r="E82" s="60">
        <v>0</v>
      </c>
      <c r="F82" s="60">
        <f>H82+I82+J82+K82</f>
        <v>10762.5</v>
      </c>
      <c r="G82" s="60">
        <v>0</v>
      </c>
      <c r="H82" s="60">
        <f>H84+H85</f>
        <v>0</v>
      </c>
      <c r="I82" s="60">
        <f t="shared" ref="I82:J82" si="40">I84+I85</f>
        <v>0</v>
      </c>
      <c r="J82" s="60">
        <f t="shared" si="40"/>
        <v>0</v>
      </c>
      <c r="K82" s="60">
        <f>K84+K85+K83</f>
        <v>10762.5</v>
      </c>
      <c r="L82" s="307"/>
      <c r="M82" s="358"/>
    </row>
    <row r="83" spans="1:13" ht="25.5">
      <c r="A83" s="302"/>
      <c r="B83" s="287"/>
      <c r="C83" s="288"/>
      <c r="D83" s="113" t="s">
        <v>48</v>
      </c>
      <c r="E83" s="60">
        <v>0</v>
      </c>
      <c r="F83" s="60">
        <f>H83+I83+J83+K83</f>
        <v>7875</v>
      </c>
      <c r="G83" s="60">
        <v>0</v>
      </c>
      <c r="H83" s="60">
        <v>0</v>
      </c>
      <c r="I83" s="60">
        <v>0</v>
      </c>
      <c r="J83" s="60">
        <v>0</v>
      </c>
      <c r="K83" s="60">
        <v>7875</v>
      </c>
      <c r="L83" s="308"/>
      <c r="M83" s="359"/>
    </row>
    <row r="84" spans="1:13" ht="25.5">
      <c r="A84" s="302"/>
      <c r="B84" s="287"/>
      <c r="C84" s="288"/>
      <c r="D84" s="78" t="s">
        <v>13</v>
      </c>
      <c r="E84" s="60">
        <v>0</v>
      </c>
      <c r="F84" s="60">
        <f t="shared" ref="F84:F85" si="41">H84+I84+J84+K84</f>
        <v>2625</v>
      </c>
      <c r="G84" s="60">
        <v>0</v>
      </c>
      <c r="H84" s="60">
        <v>0</v>
      </c>
      <c r="I84" s="60">
        <v>0</v>
      </c>
      <c r="J84" s="60">
        <v>0</v>
      </c>
      <c r="K84" s="60">
        <v>2625</v>
      </c>
      <c r="L84" s="308"/>
      <c r="M84" s="359"/>
    </row>
    <row r="85" spans="1:13" ht="25.5">
      <c r="A85" s="302"/>
      <c r="B85" s="287"/>
      <c r="C85" s="288"/>
      <c r="D85" s="78" t="s">
        <v>130</v>
      </c>
      <c r="E85" s="60">
        <v>0</v>
      </c>
      <c r="F85" s="60">
        <f t="shared" si="41"/>
        <v>262.5</v>
      </c>
      <c r="G85" s="60">
        <v>0</v>
      </c>
      <c r="H85" s="60">
        <v>0</v>
      </c>
      <c r="I85" s="60">
        <v>0</v>
      </c>
      <c r="J85" s="60">
        <v>0</v>
      </c>
      <c r="K85" s="60">
        <v>262.5</v>
      </c>
      <c r="L85" s="309"/>
      <c r="M85" s="359"/>
    </row>
    <row r="86" spans="1:13" ht="38.25">
      <c r="A86" s="217" t="s">
        <v>192</v>
      </c>
      <c r="B86" s="215" t="s">
        <v>193</v>
      </c>
      <c r="C86" s="216" t="s">
        <v>26</v>
      </c>
      <c r="D86" s="78"/>
      <c r="E86" s="60">
        <v>0</v>
      </c>
      <c r="F86" s="60">
        <v>0</v>
      </c>
      <c r="G86" s="60">
        <v>0</v>
      </c>
      <c r="H86" s="60">
        <v>0</v>
      </c>
      <c r="I86" s="60">
        <v>0</v>
      </c>
      <c r="J86" s="60">
        <v>0</v>
      </c>
      <c r="K86" s="60">
        <v>0</v>
      </c>
      <c r="L86" s="222"/>
      <c r="M86" s="221"/>
    </row>
    <row r="87" spans="1:13" ht="15.75">
      <c r="A87" s="80"/>
      <c r="B87" s="80"/>
      <c r="C87" s="80"/>
      <c r="D87" s="87"/>
      <c r="E87" s="45"/>
      <c r="F87" s="45"/>
      <c r="G87" s="45"/>
      <c r="L87" s="80"/>
      <c r="M87" s="79" t="s">
        <v>131</v>
      </c>
    </row>
  </sheetData>
  <mergeCells count="116">
    <mergeCell ref="A82:A85"/>
    <mergeCell ref="B82:B85"/>
    <mergeCell ref="C82:C85"/>
    <mergeCell ref="L82:L85"/>
    <mergeCell ref="M82:M85"/>
    <mergeCell ref="J20:J21"/>
    <mergeCell ref="K20:K21"/>
    <mergeCell ref="L65:L68"/>
    <mergeCell ref="L69:L71"/>
    <mergeCell ref="L74:L77"/>
    <mergeCell ref="L57:L60"/>
    <mergeCell ref="L54:L56"/>
    <mergeCell ref="L22:L24"/>
    <mergeCell ref="L26:L27"/>
    <mergeCell ref="M54:M55"/>
    <mergeCell ref="A51:A53"/>
    <mergeCell ref="B51:B53"/>
    <mergeCell ref="C51:C53"/>
    <mergeCell ref="A54:A56"/>
    <mergeCell ref="B54:B56"/>
    <mergeCell ref="C54:C56"/>
    <mergeCell ref="A45:A47"/>
    <mergeCell ref="B45:B47"/>
    <mergeCell ref="C45:C47"/>
    <mergeCell ref="L45:L47"/>
    <mergeCell ref="M45:M47"/>
    <mergeCell ref="L51:L53"/>
    <mergeCell ref="A41:A44"/>
    <mergeCell ref="B41:B44"/>
    <mergeCell ref="C41:C44"/>
    <mergeCell ref="L41:L44"/>
    <mergeCell ref="M41:M44"/>
    <mergeCell ref="A38:A40"/>
    <mergeCell ref="B38:B40"/>
    <mergeCell ref="C38:C40"/>
    <mergeCell ref="L38:L40"/>
    <mergeCell ref="M38:M40"/>
    <mergeCell ref="A48:A50"/>
    <mergeCell ref="B48:B50"/>
    <mergeCell ref="C48:C50"/>
    <mergeCell ref="L48:L50"/>
    <mergeCell ref="B12:B14"/>
    <mergeCell ref="C12:C14"/>
    <mergeCell ref="L12:L14"/>
    <mergeCell ref="A34:A36"/>
    <mergeCell ref="B34:B36"/>
    <mergeCell ref="C34:C36"/>
    <mergeCell ref="L34:L36"/>
    <mergeCell ref="M34:M36"/>
    <mergeCell ref="A29:A32"/>
    <mergeCell ref="B29:B32"/>
    <mergeCell ref="C29:C32"/>
    <mergeCell ref="L29:L32"/>
    <mergeCell ref="M29:M32"/>
    <mergeCell ref="A20:A21"/>
    <mergeCell ref="B20:B21"/>
    <mergeCell ref="C20:C21"/>
    <mergeCell ref="L20:L21"/>
    <mergeCell ref="M20:M21"/>
    <mergeCell ref="D20:D21"/>
    <mergeCell ref="E20:E21"/>
    <mergeCell ref="F20:F21"/>
    <mergeCell ref="G20:G21"/>
    <mergeCell ref="H20:H21"/>
    <mergeCell ref="I20:I21"/>
    <mergeCell ref="J1:M1"/>
    <mergeCell ref="J2:M3"/>
    <mergeCell ref="C22:C25"/>
    <mergeCell ref="B22:B25"/>
    <mergeCell ref="A22:A25"/>
    <mergeCell ref="A26:A28"/>
    <mergeCell ref="B26:B28"/>
    <mergeCell ref="C26:C28"/>
    <mergeCell ref="A4:M4"/>
    <mergeCell ref="A5:A6"/>
    <mergeCell ref="B5:B6"/>
    <mergeCell ref="C5:C6"/>
    <mergeCell ref="D5:D6"/>
    <mergeCell ref="E5:E6"/>
    <mergeCell ref="F5:F6"/>
    <mergeCell ref="G5:K5"/>
    <mergeCell ref="L5:L6"/>
    <mergeCell ref="M5:M6"/>
    <mergeCell ref="A8:A11"/>
    <mergeCell ref="B8:B11"/>
    <mergeCell ref="C8:C11"/>
    <mergeCell ref="L8:L11"/>
    <mergeCell ref="M8:M14"/>
    <mergeCell ref="A12:A14"/>
    <mergeCell ref="A74:A77"/>
    <mergeCell ref="A78:A81"/>
    <mergeCell ref="L61:L64"/>
    <mergeCell ref="A69:A71"/>
    <mergeCell ref="B69:B71"/>
    <mergeCell ref="C69:C71"/>
    <mergeCell ref="C57:C60"/>
    <mergeCell ref="A57:A60"/>
    <mergeCell ref="A65:A68"/>
    <mergeCell ref="B61:B64"/>
    <mergeCell ref="C61:C64"/>
    <mergeCell ref="L78:L81"/>
    <mergeCell ref="A61:A64"/>
    <mergeCell ref="A72:A73"/>
    <mergeCell ref="B72:B73"/>
    <mergeCell ref="C72:C73"/>
    <mergeCell ref="L72:L73"/>
    <mergeCell ref="M72:M73"/>
    <mergeCell ref="M57:M71"/>
    <mergeCell ref="B78:B81"/>
    <mergeCell ref="C78:C81"/>
    <mergeCell ref="B65:B68"/>
    <mergeCell ref="C65:C68"/>
    <mergeCell ref="B74:B77"/>
    <mergeCell ref="C74:C77"/>
    <mergeCell ref="B57:B60"/>
    <mergeCell ref="M74:M81"/>
  </mergeCells>
  <pageMargins left="0.23622047244094491" right="0.23622047244094491" top="0.74803149606299213" bottom="0.74803149606299213" header="0.31496062992125984" footer="0.31496062992125984"/>
  <pageSetup scale="60" firstPageNumber="37" fitToHeight="0" orientation="landscape" useFirstPageNumber="1" r:id="rId1"/>
  <headerFooter>
    <oddHeader>&amp;C&amp;P</oddHeader>
    <evenHeader>&amp;C26</evenHeader>
    <firstHeader>&amp;C25</firstHeader>
  </headerFooter>
  <rowBreaks count="2" manualBreakCount="2">
    <brk id="46" max="12" man="1"/>
    <brk id="64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K21"/>
  <sheetViews>
    <sheetView view="pageLayout" zoomScaleSheetLayoutView="115" workbookViewId="0">
      <selection activeCell="A2" sqref="A2:J2"/>
    </sheetView>
  </sheetViews>
  <sheetFormatPr defaultColWidth="8" defaultRowHeight="15"/>
  <cols>
    <col min="1" max="1" width="30.85546875" style="51" customWidth="1"/>
    <col min="2" max="7" width="13" style="51" customWidth="1"/>
    <col min="8" max="9" width="11.140625" style="51" customWidth="1"/>
    <col min="10" max="10" width="9.28515625" style="51" customWidth="1"/>
    <col min="11" max="16384" width="8" style="51"/>
  </cols>
  <sheetData>
    <row r="1" spans="1:11" ht="52.5" customHeight="1">
      <c r="A1" s="121"/>
      <c r="B1" s="121"/>
      <c r="C1" s="121"/>
      <c r="D1" s="122"/>
      <c r="E1" s="123"/>
      <c r="F1" s="388" t="s">
        <v>198</v>
      </c>
      <c r="G1" s="389"/>
      <c r="H1" s="389"/>
      <c r="I1" s="389"/>
      <c r="J1" s="389"/>
      <c r="K1" s="123"/>
    </row>
    <row r="2" spans="1:11" ht="57" customHeight="1">
      <c r="A2" s="387" t="s">
        <v>173</v>
      </c>
      <c r="B2" s="387"/>
      <c r="C2" s="387"/>
      <c r="D2" s="387"/>
      <c r="E2" s="387"/>
      <c r="F2" s="387"/>
      <c r="G2" s="387"/>
      <c r="H2" s="387"/>
      <c r="I2" s="387"/>
      <c r="J2" s="387"/>
      <c r="K2" s="123"/>
    </row>
    <row r="3" spans="1:11" ht="38.25" customHeight="1">
      <c r="A3" s="124" t="s">
        <v>66</v>
      </c>
      <c r="B3" s="390" t="s">
        <v>67</v>
      </c>
      <c r="C3" s="390"/>
      <c r="D3" s="390"/>
      <c r="E3" s="390"/>
      <c r="F3" s="390"/>
      <c r="G3" s="390"/>
      <c r="H3" s="390"/>
      <c r="I3" s="390"/>
      <c r="J3" s="390"/>
      <c r="K3" s="123"/>
    </row>
    <row r="4" spans="1:11" ht="24.75" customHeight="1">
      <c r="A4" s="378" t="s">
        <v>68</v>
      </c>
      <c r="B4" s="391" t="s">
        <v>46</v>
      </c>
      <c r="C4" s="377" t="s">
        <v>8</v>
      </c>
      <c r="D4" s="377" t="s">
        <v>9</v>
      </c>
      <c r="E4" s="377" t="s">
        <v>10</v>
      </c>
      <c r="F4" s="377" t="s">
        <v>11</v>
      </c>
      <c r="G4" s="377" t="s">
        <v>12</v>
      </c>
      <c r="H4" s="376" t="s">
        <v>158</v>
      </c>
      <c r="I4" s="376"/>
      <c r="J4" s="376"/>
      <c r="K4" s="123"/>
    </row>
    <row r="5" spans="1:11" ht="20.25" customHeight="1">
      <c r="A5" s="379"/>
      <c r="B5" s="391"/>
      <c r="C5" s="377"/>
      <c r="D5" s="377"/>
      <c r="E5" s="377"/>
      <c r="F5" s="377"/>
      <c r="G5" s="377"/>
      <c r="H5" s="376"/>
      <c r="I5" s="376"/>
      <c r="J5" s="376"/>
      <c r="K5" s="123"/>
    </row>
    <row r="6" spans="1:11" ht="20.25" customHeight="1">
      <c r="A6" s="112" t="s">
        <v>47</v>
      </c>
      <c r="B6" s="117">
        <f>B7+B8+B9+B10</f>
        <v>323148.7</v>
      </c>
      <c r="C6" s="117">
        <f t="shared" ref="C6:G6" si="0">C7+C8+C9+C10</f>
        <v>110755.4</v>
      </c>
      <c r="D6" s="117">
        <f t="shared" si="0"/>
        <v>46965.5</v>
      </c>
      <c r="E6" s="117">
        <f>E7+E8+E9+E10</f>
        <v>54813.8</v>
      </c>
      <c r="F6" s="117">
        <f t="shared" si="0"/>
        <v>55307</v>
      </c>
      <c r="G6" s="117">
        <f t="shared" si="0"/>
        <v>55307</v>
      </c>
      <c r="H6" s="380"/>
      <c r="I6" s="381"/>
      <c r="J6" s="378"/>
      <c r="K6" s="123"/>
    </row>
    <row r="7" spans="1:11" ht="31.5" customHeight="1">
      <c r="A7" s="113" t="s">
        <v>48</v>
      </c>
      <c r="B7" s="118">
        <f>B12+B17</f>
        <v>0</v>
      </c>
      <c r="C7" s="118">
        <f t="shared" ref="C7:G7" si="1">C12+C17</f>
        <v>0</v>
      </c>
      <c r="D7" s="118">
        <f t="shared" si="1"/>
        <v>0</v>
      </c>
      <c r="E7" s="118">
        <f t="shared" si="1"/>
        <v>0</v>
      </c>
      <c r="F7" s="118">
        <f t="shared" si="1"/>
        <v>0</v>
      </c>
      <c r="G7" s="118">
        <f t="shared" si="1"/>
        <v>0</v>
      </c>
      <c r="H7" s="382"/>
      <c r="I7" s="383"/>
      <c r="J7" s="384"/>
      <c r="K7" s="123"/>
    </row>
    <row r="8" spans="1:11" ht="27.75" customHeight="1">
      <c r="A8" s="114" t="s">
        <v>13</v>
      </c>
      <c r="B8" s="117">
        <f>B13+B18</f>
        <v>2109</v>
      </c>
      <c r="C8" s="117">
        <f t="shared" ref="C8:G8" si="2">C13+C18</f>
        <v>0</v>
      </c>
      <c r="D8" s="117">
        <f t="shared" si="2"/>
        <v>0</v>
      </c>
      <c r="E8" s="117">
        <f t="shared" si="2"/>
        <v>2109</v>
      </c>
      <c r="F8" s="117">
        <f t="shared" si="2"/>
        <v>0</v>
      </c>
      <c r="G8" s="117">
        <f t="shared" si="2"/>
        <v>0</v>
      </c>
      <c r="H8" s="382"/>
      <c r="I8" s="383"/>
      <c r="J8" s="384"/>
      <c r="K8" s="123"/>
    </row>
    <row r="9" spans="1:11" ht="27.75" customHeight="1">
      <c r="A9" s="114" t="s">
        <v>130</v>
      </c>
      <c r="B9" s="117">
        <f>B14+B19</f>
        <v>321039.7</v>
      </c>
      <c r="C9" s="117">
        <f t="shared" ref="C9:G9" si="3">C14+C19</f>
        <v>110755.4</v>
      </c>
      <c r="D9" s="117">
        <f t="shared" si="3"/>
        <v>46965.5</v>
      </c>
      <c r="E9" s="117">
        <f>E14+E19</f>
        <v>52704.800000000003</v>
      </c>
      <c r="F9" s="117">
        <f t="shared" si="3"/>
        <v>55307</v>
      </c>
      <c r="G9" s="117">
        <f t="shared" si="3"/>
        <v>55307</v>
      </c>
      <c r="H9" s="382"/>
      <c r="I9" s="383"/>
      <c r="J9" s="384"/>
      <c r="K9" s="123"/>
    </row>
    <row r="10" spans="1:11" ht="25.5" customHeight="1">
      <c r="A10" s="114" t="s">
        <v>49</v>
      </c>
      <c r="B10" s="117">
        <f>B15+B20</f>
        <v>0</v>
      </c>
      <c r="C10" s="117">
        <f t="shared" ref="C10:G10" si="4">C15+C20</f>
        <v>0</v>
      </c>
      <c r="D10" s="117">
        <f t="shared" si="4"/>
        <v>0</v>
      </c>
      <c r="E10" s="117">
        <f t="shared" si="4"/>
        <v>0</v>
      </c>
      <c r="F10" s="117">
        <f t="shared" si="4"/>
        <v>0</v>
      </c>
      <c r="G10" s="117">
        <f t="shared" si="4"/>
        <v>0</v>
      </c>
      <c r="H10" s="385"/>
      <c r="I10" s="386"/>
      <c r="J10" s="379"/>
      <c r="K10" s="123"/>
    </row>
    <row r="11" spans="1:11" ht="27" customHeight="1">
      <c r="A11" s="112" t="s">
        <v>157</v>
      </c>
      <c r="B11" s="117">
        <f>B12+B13+B14+B15</f>
        <v>261925.40000000002</v>
      </c>
      <c r="C11" s="117">
        <f t="shared" ref="C11:G11" si="5">C12+C13+C14+C15</f>
        <v>49724.1</v>
      </c>
      <c r="D11" s="117">
        <f t="shared" si="5"/>
        <v>46917.5</v>
      </c>
      <c r="E11" s="117">
        <f>E12+E13+E14+E15</f>
        <v>54765.8</v>
      </c>
      <c r="F11" s="117">
        <f t="shared" si="5"/>
        <v>55259</v>
      </c>
      <c r="G11" s="117">
        <f t="shared" si="5"/>
        <v>55259</v>
      </c>
      <c r="H11" s="375" t="s">
        <v>159</v>
      </c>
      <c r="I11" s="375"/>
      <c r="J11" s="375"/>
      <c r="K11" s="123"/>
    </row>
    <row r="12" spans="1:11" ht="27" customHeight="1">
      <c r="A12" s="113" t="s">
        <v>48</v>
      </c>
      <c r="B12" s="117">
        <f>C12+D12+E12+F12+G12</f>
        <v>0</v>
      </c>
      <c r="C12" s="117">
        <v>0</v>
      </c>
      <c r="D12" s="117">
        <v>0</v>
      </c>
      <c r="E12" s="117">
        <v>0</v>
      </c>
      <c r="F12" s="117">
        <v>0</v>
      </c>
      <c r="G12" s="117">
        <v>0</v>
      </c>
      <c r="H12" s="375"/>
      <c r="I12" s="375"/>
      <c r="J12" s="375"/>
      <c r="K12" s="123"/>
    </row>
    <row r="13" spans="1:11" ht="30" customHeight="1">
      <c r="A13" s="114" t="s">
        <v>13</v>
      </c>
      <c r="B13" s="117">
        <f t="shared" ref="B13:B19" si="6">C13+D13+E13+F13+G13</f>
        <v>2109</v>
      </c>
      <c r="C13" s="117">
        <v>0</v>
      </c>
      <c r="D13" s="117">
        <v>0</v>
      </c>
      <c r="E13" s="117">
        <f>'Приложение к подпрограмме III'!I19</f>
        <v>2109</v>
      </c>
      <c r="F13" s="117">
        <v>0</v>
      </c>
      <c r="G13" s="117">
        <v>0</v>
      </c>
      <c r="H13" s="375"/>
      <c r="I13" s="375"/>
      <c r="J13" s="375"/>
      <c r="K13" s="123"/>
    </row>
    <row r="14" spans="1:11" ht="26.25" customHeight="1">
      <c r="A14" s="114" t="s">
        <v>130</v>
      </c>
      <c r="B14" s="117">
        <f t="shared" si="6"/>
        <v>259816.40000000002</v>
      </c>
      <c r="C14" s="118">
        <f>'Приложение к подпрограмме III'!G10+'Приложение к подпрограмме III'!G14+'Приложение к подпрограмме III'!G23+'Приложение к подпрограмме III'!G17+'Приложение к подпрограмме III'!G31</f>
        <v>49724.1</v>
      </c>
      <c r="D14" s="118">
        <f>'Приложение к подпрограмме III'!H10+'Приложение к подпрограмме III'!H14+'Приложение к подпрограмме III'!H23+'Приложение к подпрограмме III'!H17+'Приложение к подпрограмме III'!H31</f>
        <v>46917.5</v>
      </c>
      <c r="E14" s="118">
        <f>'Приложение к подпрограмме III'!I10+'Приложение к подпрограмме III'!I14+'Приложение к подпрограмме III'!I23+'Приложение к подпрограмме III'!I17+'Приложение к подпрограмме III'!I31</f>
        <v>52656.800000000003</v>
      </c>
      <c r="F14" s="118">
        <f>'Приложение к подпрограмме III'!J10+'Приложение к подпрограмме III'!J14+'Приложение к подпрограмме III'!J23+'Приложение к подпрограмме III'!J17+'Приложение к подпрограмме III'!J31</f>
        <v>55259</v>
      </c>
      <c r="G14" s="118">
        <f>'Приложение к подпрограмме III'!K10+'Приложение к подпрограмме III'!K14+'Приложение к подпрограмме III'!K23+'Приложение к подпрограмме III'!K17+'Приложение к подпрограмме III'!K31</f>
        <v>55259</v>
      </c>
      <c r="H14" s="375"/>
      <c r="I14" s="375"/>
      <c r="J14" s="375"/>
      <c r="K14" s="123"/>
    </row>
    <row r="15" spans="1:11" ht="23.25" customHeight="1">
      <c r="A15" s="114" t="s">
        <v>49</v>
      </c>
      <c r="B15" s="117">
        <f t="shared" si="6"/>
        <v>0</v>
      </c>
      <c r="C15" s="118">
        <v>0</v>
      </c>
      <c r="D15" s="118">
        <v>0</v>
      </c>
      <c r="E15" s="118">
        <v>0</v>
      </c>
      <c r="F15" s="118">
        <v>0</v>
      </c>
      <c r="G15" s="118">
        <v>0</v>
      </c>
      <c r="H15" s="375"/>
      <c r="I15" s="375"/>
      <c r="J15" s="375"/>
      <c r="K15" s="123"/>
    </row>
    <row r="16" spans="1:11" ht="23.25" customHeight="1">
      <c r="A16" s="112" t="s">
        <v>157</v>
      </c>
      <c r="B16" s="117">
        <f t="shared" si="6"/>
        <v>61223.3</v>
      </c>
      <c r="C16" s="117">
        <f t="shared" ref="C16:D16" si="7">C19+C18</f>
        <v>61031.3</v>
      </c>
      <c r="D16" s="117">
        <f t="shared" si="7"/>
        <v>48</v>
      </c>
      <c r="E16" s="117">
        <f>E19+E18</f>
        <v>48</v>
      </c>
      <c r="F16" s="117">
        <f t="shared" ref="F16:G16" si="8">F19</f>
        <v>48</v>
      </c>
      <c r="G16" s="117">
        <f t="shared" si="8"/>
        <v>48</v>
      </c>
      <c r="H16" s="376" t="s">
        <v>135</v>
      </c>
      <c r="I16" s="376"/>
      <c r="J16" s="376"/>
      <c r="K16" s="123"/>
    </row>
    <row r="17" spans="1:11" ht="28.5" customHeight="1">
      <c r="A17" s="113" t="s">
        <v>48</v>
      </c>
      <c r="B17" s="117">
        <f t="shared" si="6"/>
        <v>0</v>
      </c>
      <c r="C17" s="118">
        <v>0</v>
      </c>
      <c r="D17" s="118">
        <v>0</v>
      </c>
      <c r="E17" s="118">
        <v>0</v>
      </c>
      <c r="F17" s="118">
        <v>0</v>
      </c>
      <c r="G17" s="118">
        <v>0</v>
      </c>
      <c r="H17" s="376"/>
      <c r="I17" s="376"/>
      <c r="J17" s="376"/>
      <c r="K17" s="123"/>
    </row>
    <row r="18" spans="1:11" ht="22.5" customHeight="1">
      <c r="A18" s="114" t="s">
        <v>13</v>
      </c>
      <c r="B18" s="117">
        <f t="shared" si="6"/>
        <v>0</v>
      </c>
      <c r="C18" s="118">
        <v>0</v>
      </c>
      <c r="D18" s="118">
        <v>0</v>
      </c>
      <c r="E18" s="118">
        <v>0</v>
      </c>
      <c r="F18" s="118">
        <v>0</v>
      </c>
      <c r="G18" s="118">
        <v>0</v>
      </c>
      <c r="H18" s="376"/>
      <c r="I18" s="376"/>
      <c r="J18" s="376"/>
      <c r="K18" s="123"/>
    </row>
    <row r="19" spans="1:11" ht="24" customHeight="1">
      <c r="A19" s="114" t="s">
        <v>130</v>
      </c>
      <c r="B19" s="117">
        <f t="shared" si="6"/>
        <v>61223.3</v>
      </c>
      <c r="C19" s="118">
        <f>'Приложение к подпрограмме III'!G11+'Приложение к подпрограмме III'!G15</f>
        <v>61031.3</v>
      </c>
      <c r="D19" s="118">
        <f>'Приложение к подпрограмме III'!H11+'Приложение к подпрограмме III'!H15</f>
        <v>48</v>
      </c>
      <c r="E19" s="118">
        <f>'Приложение к подпрограмме III'!I11+'Приложение к подпрограмме III'!I15</f>
        <v>48</v>
      </c>
      <c r="F19" s="118">
        <f>'Приложение к подпрограмме III'!J11+'Приложение к подпрограмме III'!J15</f>
        <v>48</v>
      </c>
      <c r="G19" s="118">
        <f>'Приложение к подпрограмме III'!K11+'Приложение к подпрограмме III'!K15</f>
        <v>48</v>
      </c>
      <c r="H19" s="376"/>
      <c r="I19" s="376"/>
      <c r="J19" s="376"/>
      <c r="K19" s="123"/>
    </row>
    <row r="20" spans="1:11" ht="24.75" customHeight="1">
      <c r="A20" s="114" t="s">
        <v>49</v>
      </c>
      <c r="B20" s="117">
        <v>0</v>
      </c>
      <c r="C20" s="118">
        <v>0</v>
      </c>
      <c r="D20" s="118">
        <v>0</v>
      </c>
      <c r="E20" s="118">
        <v>0</v>
      </c>
      <c r="F20" s="118">
        <v>0</v>
      </c>
      <c r="G20" s="118">
        <v>0</v>
      </c>
      <c r="H20" s="376"/>
      <c r="I20" s="376"/>
      <c r="J20" s="376"/>
      <c r="K20" s="123"/>
    </row>
    <row r="21" spans="1:11" ht="15" customHeight="1">
      <c r="A21" s="123"/>
      <c r="B21" s="123"/>
      <c r="C21" s="123"/>
      <c r="D21" s="123"/>
      <c r="E21" s="123"/>
      <c r="F21" s="123"/>
      <c r="G21" s="125"/>
      <c r="H21" s="123"/>
      <c r="I21" s="123"/>
      <c r="J21" s="79" t="s">
        <v>131</v>
      </c>
    </row>
  </sheetData>
  <mergeCells count="14">
    <mergeCell ref="A4:A5"/>
    <mergeCell ref="H6:J10"/>
    <mergeCell ref="A2:J2"/>
    <mergeCell ref="F1:J1"/>
    <mergeCell ref="B3:J3"/>
    <mergeCell ref="B4:B5"/>
    <mergeCell ref="C4:C5"/>
    <mergeCell ref="D4:D5"/>
    <mergeCell ref="H11:J15"/>
    <mergeCell ref="H16:J20"/>
    <mergeCell ref="E4:E5"/>
    <mergeCell ref="F4:F5"/>
    <mergeCell ref="G4:G5"/>
    <mergeCell ref="H4:J5"/>
  </mergeCells>
  <pageMargins left="0.51181102362204722" right="0" top="0.51181102362204722" bottom="0.35433070866141736" header="0.31496062992125984" footer="0.51181102362204722"/>
  <pageSetup scale="86" firstPageNumber="44" fitToWidth="0" fitToHeight="0" orientation="landscape" useFirstPageNumber="1" r:id="rId1"/>
  <headerFooter>
    <oddHeader xml:space="preserve">&amp;C&amp;P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view="pageBreakPreview" zoomScaleNormal="25" zoomScaleSheetLayoutView="100" zoomScalePageLayoutView="55" workbookViewId="0">
      <selection activeCell="A3" sqref="A3:M3"/>
    </sheetView>
  </sheetViews>
  <sheetFormatPr defaultColWidth="8" defaultRowHeight="1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13" customWidth="1"/>
    <col min="6" max="6" width="12.28515625" customWidth="1"/>
    <col min="7" max="7" width="12.85546875" customWidth="1"/>
    <col min="8" max="8" width="12.85546875" style="7" customWidth="1"/>
    <col min="9" max="9" width="12.85546875" style="45" customWidth="1"/>
    <col min="10" max="11" width="12.85546875" style="80" customWidth="1"/>
    <col min="12" max="12" width="27.7109375" customWidth="1"/>
    <col min="13" max="13" width="20.28515625" customWidth="1"/>
    <col min="14" max="14" width="9.42578125" customWidth="1"/>
  </cols>
  <sheetData>
    <row r="1" spans="1:13" ht="18.75" customHeight="1">
      <c r="A1" s="42"/>
      <c r="B1" s="42"/>
      <c r="C1" s="42"/>
      <c r="D1" s="42"/>
      <c r="E1" s="99"/>
      <c r="F1" s="42"/>
      <c r="G1" s="42"/>
      <c r="H1" s="138"/>
      <c r="I1" s="212"/>
      <c r="J1" s="212"/>
      <c r="K1" s="212"/>
      <c r="L1" s="392" t="s">
        <v>199</v>
      </c>
      <c r="M1" s="393"/>
    </row>
    <row r="2" spans="1:13" ht="60.75" customHeight="1">
      <c r="A2" s="42"/>
      <c r="B2" s="42"/>
      <c r="C2" s="42"/>
      <c r="D2" s="42"/>
      <c r="E2" s="99"/>
      <c r="F2" s="42"/>
      <c r="G2" s="42"/>
      <c r="H2" s="394" t="s">
        <v>69</v>
      </c>
      <c r="I2" s="395"/>
      <c r="J2" s="395"/>
      <c r="K2" s="395"/>
      <c r="L2" s="395"/>
      <c r="M2" s="396"/>
    </row>
    <row r="3" spans="1:13" ht="39.75" customHeight="1">
      <c r="A3" s="397" t="s">
        <v>171</v>
      </c>
      <c r="B3" s="398"/>
      <c r="C3" s="398"/>
      <c r="D3" s="398"/>
      <c r="E3" s="398"/>
      <c r="F3" s="398"/>
      <c r="G3" s="398"/>
      <c r="H3" s="398"/>
      <c r="I3" s="398"/>
      <c r="J3" s="398"/>
      <c r="K3" s="398"/>
      <c r="L3" s="398"/>
      <c r="M3" s="399"/>
    </row>
    <row r="4" spans="1:13" ht="75.75" customHeight="1">
      <c r="A4" s="400" t="s">
        <v>51</v>
      </c>
      <c r="B4" s="400" t="s">
        <v>17</v>
      </c>
      <c r="C4" s="402" t="s">
        <v>18</v>
      </c>
      <c r="D4" s="400" t="s">
        <v>19</v>
      </c>
      <c r="E4" s="404" t="s">
        <v>20</v>
      </c>
      <c r="F4" s="322" t="s">
        <v>70</v>
      </c>
      <c r="G4" s="334" t="s">
        <v>71</v>
      </c>
      <c r="H4" s="340"/>
      <c r="I4" s="340"/>
      <c r="J4" s="340"/>
      <c r="K4" s="341"/>
      <c r="L4" s="407" t="s">
        <v>72</v>
      </c>
      <c r="M4" s="400" t="s">
        <v>24</v>
      </c>
    </row>
    <row r="5" spans="1:13" ht="30.75" customHeight="1">
      <c r="A5" s="401"/>
      <c r="B5" s="401"/>
      <c r="C5" s="403"/>
      <c r="D5" s="401"/>
      <c r="E5" s="405"/>
      <c r="F5" s="406"/>
      <c r="G5" s="146" t="s">
        <v>8</v>
      </c>
      <c r="H5" s="100" t="s">
        <v>9</v>
      </c>
      <c r="I5" s="100" t="s">
        <v>10</v>
      </c>
      <c r="J5" s="100" t="s">
        <v>11</v>
      </c>
      <c r="K5" s="100" t="s">
        <v>12</v>
      </c>
      <c r="L5" s="408"/>
      <c r="M5" s="401"/>
    </row>
    <row r="6" spans="1:13">
      <c r="A6" s="142">
        <v>1</v>
      </c>
      <c r="B6" s="46">
        <v>2</v>
      </c>
      <c r="C6" s="46">
        <v>3</v>
      </c>
      <c r="D6" s="46">
        <v>4</v>
      </c>
      <c r="E6" s="142">
        <v>5</v>
      </c>
      <c r="F6" s="46">
        <v>6</v>
      </c>
      <c r="G6" s="46">
        <v>7</v>
      </c>
      <c r="H6" s="46">
        <v>8</v>
      </c>
      <c r="I6" s="46">
        <v>9</v>
      </c>
      <c r="J6" s="46">
        <v>10</v>
      </c>
      <c r="K6" s="46">
        <v>11</v>
      </c>
      <c r="L6" s="46">
        <v>12</v>
      </c>
      <c r="M6" s="46">
        <v>13</v>
      </c>
    </row>
    <row r="7" spans="1:13" ht="18.75" customHeight="1">
      <c r="A7" s="342" t="s">
        <v>25</v>
      </c>
      <c r="B7" s="348" t="s">
        <v>73</v>
      </c>
      <c r="C7" s="409" t="s">
        <v>26</v>
      </c>
      <c r="D7" s="143" t="s">
        <v>35</v>
      </c>
      <c r="E7" s="41"/>
      <c r="F7" s="41">
        <f t="shared" ref="F7:F12" si="0">G7+H7+I7+J7+K7</f>
        <v>6600</v>
      </c>
      <c r="G7" s="41">
        <f t="shared" ref="G7:K8" si="1">G8</f>
        <v>1320</v>
      </c>
      <c r="H7" s="41">
        <f t="shared" si="1"/>
        <v>1320</v>
      </c>
      <c r="I7" s="41">
        <f t="shared" si="1"/>
        <v>1320</v>
      </c>
      <c r="J7" s="41">
        <f t="shared" si="1"/>
        <v>1320</v>
      </c>
      <c r="K7" s="41">
        <f t="shared" si="1"/>
        <v>1320</v>
      </c>
      <c r="L7" s="348" t="s">
        <v>166</v>
      </c>
      <c r="M7" s="348"/>
    </row>
    <row r="8" spans="1:13" ht="91.5" customHeight="1">
      <c r="A8" s="344"/>
      <c r="B8" s="350"/>
      <c r="C8" s="410"/>
      <c r="D8" s="143" t="s">
        <v>130</v>
      </c>
      <c r="E8" s="47">
        <f>E9+E10+E14</f>
        <v>55072</v>
      </c>
      <c r="F8" s="41">
        <f t="shared" si="0"/>
        <v>6600</v>
      </c>
      <c r="G8" s="41">
        <f t="shared" si="1"/>
        <v>1320</v>
      </c>
      <c r="H8" s="41">
        <f t="shared" si="1"/>
        <v>1320</v>
      </c>
      <c r="I8" s="41">
        <f t="shared" si="1"/>
        <v>1320</v>
      </c>
      <c r="J8" s="41">
        <f t="shared" si="1"/>
        <v>1320</v>
      </c>
      <c r="K8" s="41">
        <f t="shared" si="1"/>
        <v>1320</v>
      </c>
      <c r="L8" s="350"/>
      <c r="M8" s="350"/>
    </row>
    <row r="9" spans="1:13" s="7" customFormat="1" ht="22.5" customHeight="1">
      <c r="A9" s="370" t="s">
        <v>30</v>
      </c>
      <c r="B9" s="348" t="s">
        <v>110</v>
      </c>
      <c r="C9" s="409" t="s">
        <v>26</v>
      </c>
      <c r="D9" s="143" t="s">
        <v>35</v>
      </c>
      <c r="E9" s="47">
        <v>1320</v>
      </c>
      <c r="F9" s="41">
        <f t="shared" si="0"/>
        <v>6600</v>
      </c>
      <c r="G9" s="41">
        <f>G10+G11</f>
        <v>1320</v>
      </c>
      <c r="H9" s="41">
        <f>H10+H11</f>
        <v>1320</v>
      </c>
      <c r="I9" s="41">
        <f>I10+I11</f>
        <v>1320</v>
      </c>
      <c r="J9" s="41">
        <f>J10+J11</f>
        <v>1320</v>
      </c>
      <c r="K9" s="41">
        <f>K10+K11</f>
        <v>1320</v>
      </c>
      <c r="L9" s="75"/>
      <c r="M9" s="75"/>
    </row>
    <row r="10" spans="1:13" ht="41.25" customHeight="1">
      <c r="A10" s="411"/>
      <c r="B10" s="349"/>
      <c r="C10" s="413"/>
      <c r="D10" s="143" t="s">
        <v>130</v>
      </c>
      <c r="E10" s="41">
        <v>1272</v>
      </c>
      <c r="F10" s="41">
        <f t="shared" si="0"/>
        <v>6360</v>
      </c>
      <c r="G10" s="41">
        <v>1272</v>
      </c>
      <c r="H10" s="41">
        <v>1272</v>
      </c>
      <c r="I10" s="41">
        <v>1272</v>
      </c>
      <c r="J10" s="41">
        <v>1272</v>
      </c>
      <c r="K10" s="41">
        <v>1272</v>
      </c>
      <c r="L10" s="143" t="s">
        <v>28</v>
      </c>
      <c r="M10" s="143"/>
    </row>
    <row r="11" spans="1:13" ht="39" customHeight="1">
      <c r="A11" s="412"/>
      <c r="B11" s="350"/>
      <c r="C11" s="410"/>
      <c r="D11" s="143" t="s">
        <v>130</v>
      </c>
      <c r="E11" s="41">
        <v>48</v>
      </c>
      <c r="F11" s="41">
        <f t="shared" si="0"/>
        <v>240</v>
      </c>
      <c r="G11" s="41">
        <v>48</v>
      </c>
      <c r="H11" s="41">
        <v>48</v>
      </c>
      <c r="I11" s="41">
        <v>48</v>
      </c>
      <c r="J11" s="41">
        <v>48</v>
      </c>
      <c r="K11" s="41">
        <v>48</v>
      </c>
      <c r="L11" s="143" t="s">
        <v>167</v>
      </c>
      <c r="M11" s="143"/>
    </row>
    <row r="12" spans="1:13" ht="79.5" customHeight="1">
      <c r="A12" s="101" t="s">
        <v>74</v>
      </c>
      <c r="B12" s="143" t="s">
        <v>75</v>
      </c>
      <c r="C12" s="136" t="s">
        <v>26</v>
      </c>
      <c r="D12" s="143" t="s">
        <v>130</v>
      </c>
      <c r="E12" s="41">
        <f>E13+E16</f>
        <v>111758</v>
      </c>
      <c r="F12" s="41">
        <f t="shared" si="0"/>
        <v>301265.2</v>
      </c>
      <c r="G12" s="41">
        <f>G13+G16</f>
        <v>108270.9</v>
      </c>
      <c r="H12" s="41">
        <f>H13+H16</f>
        <v>43025.5</v>
      </c>
      <c r="I12" s="41">
        <f>I13+I16+I17</f>
        <v>48254.8</v>
      </c>
      <c r="J12" s="41">
        <f t="shared" ref="J12:K12" si="2">J13+J16+J17</f>
        <v>50857</v>
      </c>
      <c r="K12" s="41">
        <f t="shared" si="2"/>
        <v>50857</v>
      </c>
      <c r="L12" s="143"/>
      <c r="M12" s="143"/>
    </row>
    <row r="13" spans="1:13" ht="21.75" customHeight="1">
      <c r="A13" s="414" t="s">
        <v>36</v>
      </c>
      <c r="B13" s="348" t="s">
        <v>111</v>
      </c>
      <c r="C13" s="409" t="s">
        <v>26</v>
      </c>
      <c r="D13" s="143" t="s">
        <v>35</v>
      </c>
      <c r="E13" s="41">
        <f t="shared" ref="E13:K13" si="3">E14+E15</f>
        <v>111758</v>
      </c>
      <c r="F13" s="41">
        <f t="shared" si="3"/>
        <v>288610.2</v>
      </c>
      <c r="G13" s="41">
        <f t="shared" si="3"/>
        <v>108270.9</v>
      </c>
      <c r="H13" s="41">
        <f t="shared" si="3"/>
        <v>43025.5</v>
      </c>
      <c r="I13" s="41">
        <f t="shared" si="3"/>
        <v>43119.8</v>
      </c>
      <c r="J13" s="41">
        <f t="shared" si="3"/>
        <v>47157</v>
      </c>
      <c r="K13" s="41">
        <f t="shared" si="3"/>
        <v>47037</v>
      </c>
      <c r="L13" s="143"/>
      <c r="M13" s="342"/>
    </row>
    <row r="14" spans="1:13" s="7" customFormat="1" ht="38.25" customHeight="1">
      <c r="A14" s="415"/>
      <c r="B14" s="349"/>
      <c r="C14" s="413"/>
      <c r="D14" s="143" t="s">
        <v>130</v>
      </c>
      <c r="E14" s="47">
        <v>52480</v>
      </c>
      <c r="F14" s="41">
        <f>G14+H14+I14+J14+K14</f>
        <v>227626.90000000002</v>
      </c>
      <c r="G14" s="41">
        <v>47287.6</v>
      </c>
      <c r="H14" s="41">
        <v>43025.5</v>
      </c>
      <c r="I14" s="59">
        <v>43119.8</v>
      </c>
      <c r="J14" s="59">
        <v>47157</v>
      </c>
      <c r="K14" s="59">
        <v>47037</v>
      </c>
      <c r="L14" s="143" t="s">
        <v>28</v>
      </c>
      <c r="M14" s="343"/>
    </row>
    <row r="15" spans="1:13" s="7" customFormat="1" ht="39" customHeight="1">
      <c r="A15" s="416"/>
      <c r="B15" s="350"/>
      <c r="C15" s="410"/>
      <c r="D15" s="143" t="s">
        <v>130</v>
      </c>
      <c r="E15" s="41">
        <v>59278</v>
      </c>
      <c r="F15" s="41">
        <f>G15+H15+I15+J15+K15</f>
        <v>60983.3</v>
      </c>
      <c r="G15" s="41">
        <v>60983.3</v>
      </c>
      <c r="H15" s="41">
        <v>0</v>
      </c>
      <c r="I15" s="41">
        <v>0</v>
      </c>
      <c r="J15" s="41">
        <v>0</v>
      </c>
      <c r="K15" s="41">
        <v>0</v>
      </c>
      <c r="L15" s="143" t="s">
        <v>167</v>
      </c>
      <c r="M15" s="344"/>
    </row>
    <row r="16" spans="1:13" s="7" customFormat="1" ht="91.5" customHeight="1">
      <c r="A16" s="145" t="s">
        <v>37</v>
      </c>
      <c r="B16" s="140" t="s">
        <v>112</v>
      </c>
      <c r="C16" s="136" t="s">
        <v>26</v>
      </c>
      <c r="D16" s="143" t="s">
        <v>130</v>
      </c>
      <c r="E16" s="41">
        <v>0</v>
      </c>
      <c r="F16" s="41">
        <f>G16+H16+I16+J16+K16</f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143" t="s">
        <v>28</v>
      </c>
      <c r="M16" s="142"/>
    </row>
    <row r="17" spans="1:13" s="89" customFormat="1" ht="91.5" customHeight="1">
      <c r="A17" s="102" t="s">
        <v>40</v>
      </c>
      <c r="B17" s="140" t="s">
        <v>154</v>
      </c>
      <c r="C17" s="136" t="s">
        <v>26</v>
      </c>
      <c r="D17" s="143" t="s">
        <v>130</v>
      </c>
      <c r="E17" s="41">
        <v>0</v>
      </c>
      <c r="F17" s="41">
        <f>G17+H17+I17+J17+K17</f>
        <v>12655</v>
      </c>
      <c r="G17" s="41">
        <v>0</v>
      </c>
      <c r="H17" s="41">
        <v>0</v>
      </c>
      <c r="I17" s="41">
        <f>3600+1535</f>
        <v>5135</v>
      </c>
      <c r="J17" s="59">
        <v>3700</v>
      </c>
      <c r="K17" s="59">
        <v>3820</v>
      </c>
      <c r="L17" s="143" t="s">
        <v>28</v>
      </c>
      <c r="M17" s="141"/>
    </row>
    <row r="18" spans="1:13" s="89" customFormat="1" ht="142.5" customHeight="1">
      <c r="A18" s="102" t="s">
        <v>63</v>
      </c>
      <c r="B18" s="140" t="s">
        <v>178</v>
      </c>
      <c r="C18" s="136" t="s">
        <v>41</v>
      </c>
      <c r="D18" s="143" t="s">
        <v>13</v>
      </c>
      <c r="E18" s="41">
        <v>0</v>
      </c>
      <c r="F18" s="41">
        <f t="shared" ref="F18:F21" si="4">G18+H18+I18+J18+K18</f>
        <v>2109</v>
      </c>
      <c r="G18" s="41">
        <f>G19</f>
        <v>0</v>
      </c>
      <c r="H18" s="41">
        <f>H19</f>
        <v>0</v>
      </c>
      <c r="I18" s="41">
        <f>I19</f>
        <v>2109</v>
      </c>
      <c r="J18" s="41">
        <f>J19</f>
        <v>0</v>
      </c>
      <c r="K18" s="41">
        <f>K19</f>
        <v>0</v>
      </c>
      <c r="L18" s="143" t="s">
        <v>177</v>
      </c>
      <c r="M18" s="141"/>
    </row>
    <row r="19" spans="1:13" s="89" customFormat="1" ht="93" customHeight="1">
      <c r="A19" s="102" t="s">
        <v>65</v>
      </c>
      <c r="B19" s="144" t="s">
        <v>179</v>
      </c>
      <c r="C19" s="137" t="s">
        <v>176</v>
      </c>
      <c r="D19" s="129" t="s">
        <v>13</v>
      </c>
      <c r="E19" s="44">
        <v>0</v>
      </c>
      <c r="F19" s="41">
        <f t="shared" si="4"/>
        <v>2109</v>
      </c>
      <c r="G19" s="44">
        <v>0</v>
      </c>
      <c r="H19" s="44">
        <v>0</v>
      </c>
      <c r="I19" s="44">
        <v>2109</v>
      </c>
      <c r="J19" s="130">
        <v>0</v>
      </c>
      <c r="K19" s="130">
        <v>0</v>
      </c>
      <c r="L19" s="129" t="s">
        <v>28</v>
      </c>
      <c r="M19" s="141"/>
    </row>
    <row r="20" spans="1:13" s="7" customFormat="1" ht="96.75" customHeight="1">
      <c r="A20" s="132" t="s">
        <v>77</v>
      </c>
      <c r="B20" s="78" t="s">
        <v>76</v>
      </c>
      <c r="C20" s="135" t="s">
        <v>26</v>
      </c>
      <c r="D20" s="133" t="s">
        <v>130</v>
      </c>
      <c r="E20" s="82">
        <v>0</v>
      </c>
      <c r="F20" s="41">
        <f t="shared" si="4"/>
        <v>13174.5</v>
      </c>
      <c r="G20" s="82">
        <f t="shared" ref="G20:K20" si="5">G23</f>
        <v>1164.5</v>
      </c>
      <c r="H20" s="82">
        <f t="shared" si="5"/>
        <v>2620</v>
      </c>
      <c r="I20" s="82">
        <f t="shared" si="5"/>
        <v>3130</v>
      </c>
      <c r="J20" s="82">
        <f t="shared" si="5"/>
        <v>3130</v>
      </c>
      <c r="K20" s="82">
        <f t="shared" si="5"/>
        <v>3130</v>
      </c>
      <c r="L20" s="133" t="s">
        <v>28</v>
      </c>
      <c r="M20" s="139"/>
    </row>
    <row r="21" spans="1:13" s="7" customFormat="1" ht="46.5" customHeight="1">
      <c r="A21" s="417" t="s">
        <v>79</v>
      </c>
      <c r="B21" s="418" t="s">
        <v>113</v>
      </c>
      <c r="C21" s="420" t="s">
        <v>26</v>
      </c>
      <c r="D21" s="131" t="s">
        <v>35</v>
      </c>
      <c r="E21" s="43">
        <v>0</v>
      </c>
      <c r="F21" s="41">
        <f t="shared" si="4"/>
        <v>13174.5</v>
      </c>
      <c r="G21" s="43">
        <f t="shared" ref="G21:K21" si="6">G22+G23</f>
        <v>1164.5</v>
      </c>
      <c r="H21" s="43">
        <f t="shared" si="6"/>
        <v>2620</v>
      </c>
      <c r="I21" s="43">
        <f t="shared" si="6"/>
        <v>3130</v>
      </c>
      <c r="J21" s="43">
        <f t="shared" si="6"/>
        <v>3130</v>
      </c>
      <c r="K21" s="43">
        <f t="shared" si="6"/>
        <v>3130</v>
      </c>
      <c r="L21" s="352" t="s">
        <v>28</v>
      </c>
      <c r="M21" s="352"/>
    </row>
    <row r="22" spans="1:13" s="7" customFormat="1" ht="50.25" customHeight="1">
      <c r="A22" s="415"/>
      <c r="B22" s="419"/>
      <c r="C22" s="413"/>
      <c r="D22" s="103" t="s">
        <v>13</v>
      </c>
      <c r="E22" s="41">
        <v>0</v>
      </c>
      <c r="F22" s="41">
        <f>G22+H22+I22+J22+K22</f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343"/>
      <c r="M22" s="343"/>
    </row>
    <row r="23" spans="1:13" s="7" customFormat="1" ht="43.5" customHeight="1">
      <c r="A23" s="416"/>
      <c r="B23" s="418"/>
      <c r="C23" s="410"/>
      <c r="D23" s="143" t="s">
        <v>130</v>
      </c>
      <c r="E23" s="41">
        <v>0</v>
      </c>
      <c r="F23" s="41">
        <f>G23+H23+I23+J23+K23</f>
        <v>13174.5</v>
      </c>
      <c r="G23" s="41">
        <v>1164.5</v>
      </c>
      <c r="H23" s="41">
        <v>2620</v>
      </c>
      <c r="I23" s="41">
        <v>3130</v>
      </c>
      <c r="J23" s="41">
        <v>3130</v>
      </c>
      <c r="K23" s="41">
        <v>3130</v>
      </c>
      <c r="L23" s="344"/>
      <c r="M23" s="344"/>
    </row>
    <row r="24" spans="1:13" ht="16.5" customHeight="1">
      <c r="A24" s="367">
        <v>5</v>
      </c>
      <c r="B24" s="348" t="s">
        <v>78</v>
      </c>
      <c r="C24" s="409" t="s">
        <v>26</v>
      </c>
      <c r="D24" s="143" t="s">
        <v>35</v>
      </c>
      <c r="E24" s="41">
        <f>E25</f>
        <v>0</v>
      </c>
      <c r="F24" s="41">
        <f t="shared" ref="F24:K24" si="7">F25+F26+F27</f>
        <v>0</v>
      </c>
      <c r="G24" s="41">
        <f t="shared" si="7"/>
        <v>0</v>
      </c>
      <c r="H24" s="41">
        <f t="shared" si="7"/>
        <v>0</v>
      </c>
      <c r="I24" s="41">
        <f t="shared" si="7"/>
        <v>0</v>
      </c>
      <c r="J24" s="41">
        <f t="shared" si="7"/>
        <v>0</v>
      </c>
      <c r="K24" s="41">
        <f t="shared" si="7"/>
        <v>0</v>
      </c>
      <c r="L24" s="421" t="s">
        <v>28</v>
      </c>
      <c r="M24" s="342"/>
    </row>
    <row r="25" spans="1:13" ht="38.25" customHeight="1">
      <c r="A25" s="368"/>
      <c r="B25" s="349"/>
      <c r="C25" s="413"/>
      <c r="D25" s="143" t="s">
        <v>48</v>
      </c>
      <c r="E25" s="47">
        <v>0</v>
      </c>
      <c r="F25" s="41">
        <f>G25+H25+I25+J25+K25</f>
        <v>0</v>
      </c>
      <c r="G25" s="47">
        <f t="shared" ref="G25:K27" si="8">G29</f>
        <v>0</v>
      </c>
      <c r="H25" s="47">
        <f t="shared" si="8"/>
        <v>0</v>
      </c>
      <c r="I25" s="47">
        <f t="shared" si="8"/>
        <v>0</v>
      </c>
      <c r="J25" s="47">
        <f t="shared" si="8"/>
        <v>0</v>
      </c>
      <c r="K25" s="47">
        <f t="shared" si="8"/>
        <v>0</v>
      </c>
      <c r="L25" s="422"/>
      <c r="M25" s="343"/>
    </row>
    <row r="26" spans="1:13" ht="52.5" customHeight="1">
      <c r="A26" s="368"/>
      <c r="B26" s="349"/>
      <c r="C26" s="413"/>
      <c r="D26" s="143" t="s">
        <v>13</v>
      </c>
      <c r="E26" s="47">
        <v>0</v>
      </c>
      <c r="F26" s="41">
        <f>G26+H26+I26+J26+K26</f>
        <v>0</v>
      </c>
      <c r="G26" s="47">
        <f t="shared" si="8"/>
        <v>0</v>
      </c>
      <c r="H26" s="47">
        <f t="shared" si="8"/>
        <v>0</v>
      </c>
      <c r="I26" s="47">
        <f t="shared" si="8"/>
        <v>0</v>
      </c>
      <c r="J26" s="47">
        <f t="shared" si="8"/>
        <v>0</v>
      </c>
      <c r="K26" s="47">
        <f t="shared" si="8"/>
        <v>0</v>
      </c>
      <c r="L26" s="422"/>
      <c r="M26" s="343"/>
    </row>
    <row r="27" spans="1:13" ht="37.5" customHeight="1">
      <c r="A27" s="369"/>
      <c r="B27" s="350"/>
      <c r="C27" s="410"/>
      <c r="D27" s="143" t="s">
        <v>130</v>
      </c>
      <c r="E27" s="47">
        <v>0</v>
      </c>
      <c r="F27" s="41">
        <f>G27+H27+I27+J27+K27</f>
        <v>0</v>
      </c>
      <c r="G27" s="47">
        <f t="shared" si="8"/>
        <v>0</v>
      </c>
      <c r="H27" s="47">
        <f t="shared" si="8"/>
        <v>0</v>
      </c>
      <c r="I27" s="47">
        <f t="shared" si="8"/>
        <v>0</v>
      </c>
      <c r="J27" s="47">
        <f t="shared" si="8"/>
        <v>0</v>
      </c>
      <c r="K27" s="47">
        <f t="shared" si="8"/>
        <v>0</v>
      </c>
      <c r="L27" s="423"/>
      <c r="M27" s="344"/>
    </row>
    <row r="28" spans="1:13" ht="15.75">
      <c r="A28" s="424" t="s">
        <v>143</v>
      </c>
      <c r="B28" s="348" t="s">
        <v>114</v>
      </c>
      <c r="C28" s="409"/>
      <c r="D28" s="143" t="s">
        <v>35</v>
      </c>
      <c r="E28" s="47">
        <f t="shared" ref="E28:K28" si="9">E29+E30+E31</f>
        <v>0</v>
      </c>
      <c r="F28" s="41">
        <f t="shared" si="9"/>
        <v>0</v>
      </c>
      <c r="G28" s="41">
        <f t="shared" si="9"/>
        <v>0</v>
      </c>
      <c r="H28" s="41">
        <f t="shared" si="9"/>
        <v>0</v>
      </c>
      <c r="I28" s="41">
        <f t="shared" si="9"/>
        <v>0</v>
      </c>
      <c r="J28" s="41">
        <f t="shared" si="9"/>
        <v>0</v>
      </c>
      <c r="K28" s="41">
        <f t="shared" si="9"/>
        <v>0</v>
      </c>
      <c r="L28" s="421" t="s">
        <v>28</v>
      </c>
      <c r="M28" s="425"/>
    </row>
    <row r="29" spans="1:13" ht="38.25">
      <c r="A29" s="343"/>
      <c r="B29" s="349"/>
      <c r="C29" s="413"/>
      <c r="D29" s="143" t="s">
        <v>48</v>
      </c>
      <c r="E29" s="47">
        <v>0</v>
      </c>
      <c r="F29" s="41">
        <f>G29+H29+I29+J29+K29</f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22"/>
      <c r="M29" s="426"/>
    </row>
    <row r="30" spans="1:13" ht="42" customHeight="1">
      <c r="A30" s="343"/>
      <c r="B30" s="349"/>
      <c r="C30" s="413"/>
      <c r="D30" s="143" t="s">
        <v>13</v>
      </c>
      <c r="E30" s="47">
        <v>0</v>
      </c>
      <c r="F30" s="41">
        <f>G30+H30+I30+J30+K30</f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22"/>
      <c r="M30" s="426"/>
    </row>
    <row r="31" spans="1:13" ht="38.25">
      <c r="A31" s="344"/>
      <c r="B31" s="350"/>
      <c r="C31" s="410"/>
      <c r="D31" s="143" t="s">
        <v>130</v>
      </c>
      <c r="E31" s="47">
        <v>0</v>
      </c>
      <c r="F31" s="41">
        <f>G31+H31+I31+J31+K31</f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23"/>
      <c r="M31" s="427"/>
    </row>
    <row r="32" spans="1:13" ht="15.75">
      <c r="A32" s="80"/>
      <c r="B32" s="80"/>
      <c r="C32" s="80"/>
      <c r="D32" s="80"/>
      <c r="E32" s="87"/>
      <c r="F32" s="80"/>
      <c r="G32" s="80"/>
      <c r="H32" s="45"/>
      <c r="L32" s="104"/>
      <c r="M32" s="81" t="s">
        <v>131</v>
      </c>
    </row>
    <row r="33" spans="11:12">
      <c r="K33" s="214"/>
      <c r="L33" s="16"/>
    </row>
  </sheetData>
  <mergeCells count="39">
    <mergeCell ref="A28:A31"/>
    <mergeCell ref="B28:B31"/>
    <mergeCell ref="C28:C31"/>
    <mergeCell ref="L28:L31"/>
    <mergeCell ref="M28:M31"/>
    <mergeCell ref="A24:A27"/>
    <mergeCell ref="B24:B27"/>
    <mergeCell ref="C24:C27"/>
    <mergeCell ref="L24:L27"/>
    <mergeCell ref="M24:M27"/>
    <mergeCell ref="M13:M15"/>
    <mergeCell ref="A21:A23"/>
    <mergeCell ref="B21:B23"/>
    <mergeCell ref="C21:C23"/>
    <mergeCell ref="L21:L23"/>
    <mergeCell ref="M21:M23"/>
    <mergeCell ref="A9:A11"/>
    <mergeCell ref="B9:B11"/>
    <mergeCell ref="C9:C11"/>
    <mergeCell ref="A13:A15"/>
    <mergeCell ref="B13:B15"/>
    <mergeCell ref="C13:C15"/>
    <mergeCell ref="A7:A8"/>
    <mergeCell ref="B7:B8"/>
    <mergeCell ref="C7:C8"/>
    <mergeCell ref="L7:L8"/>
    <mergeCell ref="M7:M8"/>
    <mergeCell ref="L1:M1"/>
    <mergeCell ref="H2:M2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</mergeCells>
  <pageMargins left="0.51181102362204722" right="0" top="0.51181102362204722" bottom="0.35433070866141736" header="0.31496062992125984" footer="0.35433070866141736"/>
  <pageSetup scale="65" firstPageNumber="45" fitToHeight="0" orientation="landscape" useFirstPageNumber="1" r:id="rId1"/>
  <headerFooter differentOddEven="1" differentFirst="1">
    <oddHeader>&amp;C&amp;P</oddHeader>
    <evenHeader>&amp;C&amp;P</evenHeader>
    <firstHeader>&amp;C&amp;P</firstHeader>
  </headerFooter>
  <rowBreaks count="2" manualBreakCount="2">
    <brk id="16" max="12" man="1"/>
    <brk id="20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activeCell="L7" sqref="L7"/>
    </sheetView>
  </sheetViews>
  <sheetFormatPr defaultColWidth="8" defaultRowHeight="15"/>
  <cols>
    <col min="1" max="1" width="19.28515625" customWidth="1"/>
    <col min="2" max="2" width="20.140625" customWidth="1"/>
    <col min="3" max="3" width="2.5703125" customWidth="1"/>
    <col min="4" max="4" width="18" customWidth="1"/>
    <col min="5" max="10" width="12.85546875" customWidth="1"/>
    <col min="11" max="11" width="3.28515625" customWidth="1"/>
  </cols>
  <sheetData>
    <row r="1" spans="1:10" ht="18.75">
      <c r="E1" s="1"/>
      <c r="F1" s="1"/>
      <c r="G1" s="2"/>
      <c r="H1" s="428" t="s">
        <v>126</v>
      </c>
      <c r="I1" s="429"/>
      <c r="J1" s="430"/>
    </row>
    <row r="2" spans="1:10" ht="18.75">
      <c r="E2" s="224" t="s">
        <v>80</v>
      </c>
      <c r="F2" s="225"/>
      <c r="G2" s="225"/>
      <c r="H2" s="225"/>
      <c r="I2" s="225"/>
      <c r="J2" s="226"/>
    </row>
    <row r="3" spans="1:10" ht="18.75">
      <c r="E3" s="1"/>
      <c r="F3" s="1"/>
      <c r="G3" s="2"/>
      <c r="H3" s="431" t="s">
        <v>127</v>
      </c>
      <c r="I3" s="432"/>
      <c r="J3" s="433"/>
    </row>
    <row r="4" spans="1:10" ht="21" customHeight="1">
      <c r="F4" s="434" t="s">
        <v>81</v>
      </c>
      <c r="G4" s="435"/>
      <c r="H4" s="435"/>
      <c r="I4" s="435"/>
      <c r="J4" s="436"/>
    </row>
    <row r="5" spans="1:10" ht="53.25" customHeight="1">
      <c r="F5" s="437"/>
      <c r="G5" s="438"/>
      <c r="H5" s="438"/>
      <c r="I5" s="438"/>
      <c r="J5" s="439"/>
    </row>
    <row r="7" spans="1:10" ht="57.75" customHeight="1">
      <c r="A7" s="230" t="s">
        <v>82</v>
      </c>
      <c r="B7" s="231"/>
      <c r="C7" s="231"/>
      <c r="D7" s="231"/>
      <c r="E7" s="231"/>
      <c r="F7" s="231"/>
      <c r="G7" s="231"/>
      <c r="H7" s="231"/>
      <c r="I7" s="231"/>
      <c r="J7" s="232"/>
    </row>
    <row r="8" spans="1:10" ht="39.75" customHeight="1">
      <c r="A8" s="17" t="s">
        <v>2</v>
      </c>
      <c r="B8" s="440" t="s">
        <v>83</v>
      </c>
      <c r="C8" s="441"/>
      <c r="D8" s="441"/>
      <c r="E8" s="441"/>
      <c r="F8" s="441"/>
      <c r="G8" s="441"/>
      <c r="H8" s="441"/>
      <c r="I8" s="441"/>
      <c r="J8" s="442"/>
    </row>
    <row r="9" spans="1:10" ht="17.25" customHeight="1">
      <c r="A9" s="443" t="s">
        <v>68</v>
      </c>
      <c r="B9" s="446" t="s">
        <v>5</v>
      </c>
      <c r="C9" s="447"/>
      <c r="D9" s="450" t="s">
        <v>45</v>
      </c>
      <c r="E9" s="446" t="s">
        <v>6</v>
      </c>
      <c r="F9" s="452"/>
      <c r="G9" s="452"/>
      <c r="H9" s="452"/>
      <c r="I9" s="452"/>
      <c r="J9" s="453"/>
    </row>
    <row r="10" spans="1:10" ht="33" customHeight="1">
      <c r="A10" s="444"/>
      <c r="B10" s="448"/>
      <c r="C10" s="449"/>
      <c r="D10" s="451"/>
      <c r="E10" s="18" t="s">
        <v>46</v>
      </c>
      <c r="F10" s="8" t="s">
        <v>8</v>
      </c>
      <c r="G10" s="12" t="s">
        <v>9</v>
      </c>
      <c r="H10" s="12" t="s">
        <v>10</v>
      </c>
      <c r="I10" s="12" t="s">
        <v>11</v>
      </c>
      <c r="J10" s="12" t="s">
        <v>12</v>
      </c>
    </row>
    <row r="11" spans="1:10" ht="32.85" customHeight="1">
      <c r="A11" s="444"/>
      <c r="B11" s="446" t="s">
        <v>84</v>
      </c>
      <c r="C11" s="447"/>
      <c r="D11" s="19" t="s">
        <v>47</v>
      </c>
      <c r="E11" s="20">
        <f>F11+G11+H11+I11+J11</f>
        <v>92058.6</v>
      </c>
      <c r="F11" s="21">
        <f>F13</f>
        <v>18046</v>
      </c>
      <c r="G11" s="21">
        <f>G12+G13</f>
        <v>18200.3</v>
      </c>
      <c r="H11" s="21">
        <f>H12+H13</f>
        <v>18244</v>
      </c>
      <c r="I11" s="21">
        <f>I12+I13</f>
        <v>18258.3</v>
      </c>
      <c r="J11" s="20">
        <f>J12+J13</f>
        <v>19310</v>
      </c>
    </row>
    <row r="12" spans="1:10" ht="26.85" customHeight="1">
      <c r="A12" s="444"/>
      <c r="B12" s="454"/>
      <c r="C12" s="455"/>
      <c r="D12" s="22" t="s">
        <v>85</v>
      </c>
      <c r="E12" s="20">
        <f>F12+G12+H12+I12+J12</f>
        <v>0</v>
      </c>
      <c r="F12" s="23">
        <f>'Приложение к подпрограмме IV'!G11</f>
        <v>0</v>
      </c>
      <c r="G12" s="23">
        <f>'Приложение к подпрограмме IV'!H11</f>
        <v>0</v>
      </c>
      <c r="H12" s="23">
        <f>'Приложение к подпрограмме IV'!I11</f>
        <v>0</v>
      </c>
      <c r="I12" s="23">
        <f>'Приложение к подпрограмме IV'!J11</f>
        <v>0</v>
      </c>
      <c r="J12" s="23">
        <f>'Приложение к подпрограмме IV'!K11</f>
        <v>0</v>
      </c>
    </row>
    <row r="13" spans="1:10" ht="24">
      <c r="A13" s="445"/>
      <c r="B13" s="448"/>
      <c r="C13" s="449"/>
      <c r="D13" s="24" t="s">
        <v>14</v>
      </c>
      <c r="E13" s="25">
        <f>F13+G13+H13+I13+J13</f>
        <v>92058.6</v>
      </c>
      <c r="F13" s="20">
        <f>'Приложение к подпрограмме IV'!G10</f>
        <v>18046</v>
      </c>
      <c r="G13" s="20">
        <f>'Приложение к подпрограмме IV'!H10</f>
        <v>18200.3</v>
      </c>
      <c r="H13" s="20">
        <f>'Приложение к подпрограмме IV'!I10</f>
        <v>18244</v>
      </c>
      <c r="I13" s="20">
        <f>'Приложение к подпрограмме IV'!J10</f>
        <v>18258.3</v>
      </c>
      <c r="J13" s="20">
        <f>'Приложение к подпрограмме IV'!K10</f>
        <v>19310</v>
      </c>
    </row>
    <row r="14" spans="1:10">
      <c r="J14" s="4"/>
    </row>
  </sheetData>
  <mergeCells count="11">
    <mergeCell ref="B8:J8"/>
    <mergeCell ref="A9:A13"/>
    <mergeCell ref="B9:C10"/>
    <mergeCell ref="D9:D10"/>
    <mergeCell ref="E9:J9"/>
    <mergeCell ref="B11:C13"/>
    <mergeCell ref="H1:J1"/>
    <mergeCell ref="E2:J2"/>
    <mergeCell ref="H3:J3"/>
    <mergeCell ref="F4:J5"/>
    <mergeCell ref="A7:J7"/>
  </mergeCells>
  <pageMargins left="0.59055118110236227" right="0.11811023622047245" top="0.74803149606299213" bottom="0.39370078740157483" header="0.11811023622047245" footer="0.51181102362204722"/>
  <pageSetup scale="90" firstPageNumber="47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21"/>
  <sheetViews>
    <sheetView workbookViewId="0">
      <selection activeCell="A6" sqref="A6:M6"/>
    </sheetView>
  </sheetViews>
  <sheetFormatPr defaultColWidth="8" defaultRowHeight="15"/>
  <cols>
    <col min="1" max="1" width="3.28515625" customWidth="1"/>
    <col min="2" max="2" width="17.28515625" customWidth="1"/>
    <col min="3" max="4" width="12" customWidth="1"/>
    <col min="5" max="5" width="11.7109375" customWidth="1"/>
    <col min="6" max="6" width="8.5703125" customWidth="1"/>
    <col min="7" max="12" width="12.28515625" customWidth="1"/>
    <col min="13" max="13" width="18.5703125" customWidth="1"/>
    <col min="14" max="14" width="3.7109375" customWidth="1"/>
  </cols>
  <sheetData>
    <row r="1" spans="1:20" ht="18.75">
      <c r="H1" s="1"/>
      <c r="I1" s="1"/>
      <c r="J1" s="2"/>
      <c r="K1" s="224" t="s">
        <v>86</v>
      </c>
      <c r="L1" s="225"/>
      <c r="M1" s="226"/>
    </row>
    <row r="2" spans="1:20" ht="18.75">
      <c r="H2" s="224" t="s">
        <v>80</v>
      </c>
      <c r="I2" s="225"/>
      <c r="J2" s="225"/>
      <c r="K2" s="225"/>
      <c r="L2" s="225"/>
      <c r="M2" s="226"/>
    </row>
    <row r="3" spans="1:20" ht="18.75">
      <c r="H3" s="1"/>
      <c r="I3" s="1"/>
      <c r="J3" s="2"/>
      <c r="K3" s="431" t="s">
        <v>128</v>
      </c>
      <c r="L3" s="432"/>
      <c r="M3" s="433"/>
    </row>
    <row r="4" spans="1:20" ht="15.75" customHeight="1">
      <c r="J4" s="281" t="s">
        <v>87</v>
      </c>
      <c r="K4" s="456"/>
      <c r="L4" s="456"/>
      <c r="M4" s="457"/>
      <c r="N4" s="11"/>
      <c r="O4" s="11"/>
      <c r="P4" s="11"/>
      <c r="Q4" s="11"/>
      <c r="R4" s="11"/>
      <c r="S4" s="11"/>
      <c r="T4" s="11"/>
    </row>
    <row r="5" spans="1:20" ht="79.5" customHeight="1">
      <c r="J5" s="458"/>
      <c r="K5" s="459"/>
      <c r="L5" s="459"/>
      <c r="M5" s="460"/>
      <c r="N5" s="11"/>
      <c r="O5" s="11"/>
      <c r="P5" s="11"/>
      <c r="Q5" s="11"/>
      <c r="R5" s="11"/>
      <c r="S5" s="11"/>
      <c r="T5" s="11"/>
    </row>
    <row r="6" spans="1:20" ht="38.25" customHeight="1">
      <c r="A6" s="230" t="s">
        <v>88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2"/>
      <c r="N6" s="11"/>
      <c r="O6" s="11"/>
      <c r="P6" s="11"/>
      <c r="Q6" s="11"/>
      <c r="R6" s="11"/>
      <c r="S6" s="11"/>
      <c r="T6" s="11"/>
    </row>
    <row r="7" spans="1:20" ht="29.25" customHeight="1">
      <c r="A7" s="461" t="s">
        <v>89</v>
      </c>
      <c r="B7" s="461" t="s">
        <v>17</v>
      </c>
      <c r="C7" s="484" t="s">
        <v>18</v>
      </c>
      <c r="D7" s="461" t="s">
        <v>19</v>
      </c>
      <c r="E7" s="484" t="s">
        <v>20</v>
      </c>
      <c r="F7" s="461" t="s">
        <v>90</v>
      </c>
      <c r="G7" s="463" t="s">
        <v>91</v>
      </c>
      <c r="H7" s="464"/>
      <c r="I7" s="464"/>
      <c r="J7" s="464"/>
      <c r="K7" s="465"/>
      <c r="L7" s="466" t="s">
        <v>23</v>
      </c>
      <c r="M7" s="468" t="s">
        <v>24</v>
      </c>
      <c r="N7" s="26"/>
      <c r="O7" s="11"/>
      <c r="P7" s="11"/>
      <c r="Q7" s="11"/>
      <c r="R7" s="11"/>
      <c r="S7" s="11"/>
      <c r="T7" s="11"/>
    </row>
    <row r="8" spans="1:20" ht="105.75" customHeight="1">
      <c r="A8" s="462"/>
      <c r="B8" s="462"/>
      <c r="C8" s="485"/>
      <c r="D8" s="462"/>
      <c r="E8" s="485"/>
      <c r="F8" s="462"/>
      <c r="G8" s="8" t="s">
        <v>8</v>
      </c>
      <c r="H8" s="12" t="s">
        <v>9</v>
      </c>
      <c r="I8" s="12" t="s">
        <v>10</v>
      </c>
      <c r="J8" s="12" t="s">
        <v>11</v>
      </c>
      <c r="K8" s="12" t="s">
        <v>12</v>
      </c>
      <c r="L8" s="467"/>
      <c r="M8" s="469"/>
      <c r="N8" s="26"/>
      <c r="O8" s="11"/>
      <c r="P8" s="11"/>
      <c r="Q8" s="11"/>
      <c r="R8" s="11"/>
      <c r="S8" s="11"/>
      <c r="T8" s="11"/>
    </row>
    <row r="9" spans="1:20" ht="17.25" customHeight="1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9">
        <v>12</v>
      </c>
      <c r="M9" s="14">
        <v>13</v>
      </c>
      <c r="N9" s="26"/>
      <c r="O9" s="11"/>
      <c r="P9" s="11"/>
      <c r="Q9" s="11"/>
      <c r="R9" s="11"/>
      <c r="S9" s="11"/>
      <c r="T9" s="11"/>
    </row>
    <row r="10" spans="1:20" ht="39.75" customHeight="1">
      <c r="A10" s="470" t="s">
        <v>25</v>
      </c>
      <c r="B10" s="473" t="s">
        <v>92</v>
      </c>
      <c r="C10" s="476" t="s">
        <v>26</v>
      </c>
      <c r="D10" s="27" t="s">
        <v>93</v>
      </c>
      <c r="E10" s="28">
        <f>E11+E12</f>
        <v>0</v>
      </c>
      <c r="F10" s="29">
        <f t="shared" ref="F10:F18" si="0">G10+H10+I10+J10+K10</f>
        <v>92058.6</v>
      </c>
      <c r="G10" s="28">
        <f>G11+G12</f>
        <v>18046</v>
      </c>
      <c r="H10" s="28">
        <f>H11+H12</f>
        <v>18200.3</v>
      </c>
      <c r="I10" s="28">
        <f>I11+I12</f>
        <v>18244</v>
      </c>
      <c r="J10" s="28">
        <f>J11+J12</f>
        <v>18258.3</v>
      </c>
      <c r="K10" s="30">
        <f>K11+K12</f>
        <v>19310</v>
      </c>
      <c r="L10" s="479" t="s">
        <v>94</v>
      </c>
      <c r="M10" s="482"/>
      <c r="N10" s="26"/>
      <c r="O10" s="11"/>
      <c r="P10" s="11"/>
      <c r="Q10" s="11"/>
      <c r="R10" s="11"/>
      <c r="S10" s="11"/>
      <c r="T10" s="11"/>
    </row>
    <row r="11" spans="1:20" ht="51.75" customHeight="1">
      <c r="A11" s="471"/>
      <c r="B11" s="474"/>
      <c r="C11" s="477"/>
      <c r="D11" s="31" t="s">
        <v>13</v>
      </c>
      <c r="E11" s="28">
        <v>0</v>
      </c>
      <c r="F11" s="29">
        <f t="shared" si="0"/>
        <v>0</v>
      </c>
      <c r="G11" s="28">
        <f t="shared" ref="G11:K12" si="1">G14+G17</f>
        <v>0</v>
      </c>
      <c r="H11" s="28">
        <f t="shared" si="1"/>
        <v>0</v>
      </c>
      <c r="I11" s="28">
        <f t="shared" si="1"/>
        <v>0</v>
      </c>
      <c r="J11" s="28">
        <f t="shared" si="1"/>
        <v>0</v>
      </c>
      <c r="K11" s="28">
        <f t="shared" si="1"/>
        <v>0</v>
      </c>
      <c r="L11" s="480"/>
      <c r="M11" s="480"/>
      <c r="N11" s="26"/>
      <c r="O11" s="11"/>
      <c r="P11" s="11"/>
      <c r="Q11" s="11"/>
      <c r="R11" s="11"/>
      <c r="S11" s="11"/>
      <c r="T11" s="11"/>
    </row>
    <row r="12" spans="1:20" ht="51.75" customHeight="1">
      <c r="A12" s="472"/>
      <c r="B12" s="475"/>
      <c r="C12" s="478"/>
      <c r="D12" s="15" t="s">
        <v>14</v>
      </c>
      <c r="E12" s="32">
        <v>0</v>
      </c>
      <c r="F12" s="29">
        <f t="shared" si="0"/>
        <v>92058.6</v>
      </c>
      <c r="G12" s="32">
        <f t="shared" si="1"/>
        <v>18046</v>
      </c>
      <c r="H12" s="32">
        <f t="shared" si="1"/>
        <v>18200.3</v>
      </c>
      <c r="I12" s="32">
        <f t="shared" si="1"/>
        <v>18244</v>
      </c>
      <c r="J12" s="32">
        <f t="shared" si="1"/>
        <v>18258.3</v>
      </c>
      <c r="K12" s="32">
        <f t="shared" si="1"/>
        <v>19310</v>
      </c>
      <c r="L12" s="481"/>
      <c r="M12" s="483"/>
      <c r="N12" s="26"/>
      <c r="O12" s="11"/>
      <c r="P12" s="11"/>
      <c r="Q12" s="11"/>
      <c r="R12" s="11"/>
      <c r="S12" s="11"/>
      <c r="T12" s="11"/>
    </row>
    <row r="13" spans="1:20" ht="51.75" customHeight="1">
      <c r="A13" s="486" t="s">
        <v>30</v>
      </c>
      <c r="B13" s="482" t="s">
        <v>123</v>
      </c>
      <c r="C13" s="476" t="s">
        <v>26</v>
      </c>
      <c r="D13" s="27" t="s">
        <v>93</v>
      </c>
      <c r="E13" s="32">
        <v>0</v>
      </c>
      <c r="F13" s="28">
        <f t="shared" si="0"/>
        <v>90352.6</v>
      </c>
      <c r="G13" s="28">
        <f>G14+G15</f>
        <v>17740</v>
      </c>
      <c r="H13" s="28">
        <f>H14+H15</f>
        <v>17850.3</v>
      </c>
      <c r="I13" s="28">
        <f>I14+I15</f>
        <v>17894</v>
      </c>
      <c r="J13" s="28">
        <f>J14+J15</f>
        <v>17908.3</v>
      </c>
      <c r="K13" s="28">
        <f>K14+K15</f>
        <v>18960</v>
      </c>
      <c r="L13" s="479" t="s">
        <v>94</v>
      </c>
      <c r="M13" s="482"/>
      <c r="N13" s="26"/>
      <c r="O13" s="11"/>
      <c r="P13" s="11"/>
      <c r="Q13" s="11"/>
      <c r="R13" s="11"/>
      <c r="S13" s="11"/>
      <c r="T13" s="11"/>
    </row>
    <row r="14" spans="1:20" ht="51.75" customHeight="1">
      <c r="A14" s="471"/>
      <c r="B14" s="480"/>
      <c r="C14" s="477"/>
      <c r="D14" s="33" t="s">
        <v>13</v>
      </c>
      <c r="E14" s="32">
        <v>0</v>
      </c>
      <c r="F14" s="28">
        <f t="shared" si="0"/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480"/>
      <c r="M14" s="480"/>
      <c r="N14" s="26"/>
      <c r="O14" s="11"/>
      <c r="P14" s="11"/>
      <c r="Q14" s="11"/>
      <c r="R14" s="11"/>
      <c r="S14" s="11"/>
      <c r="T14" s="11"/>
    </row>
    <row r="15" spans="1:20" ht="51.75" customHeight="1">
      <c r="A15" s="472"/>
      <c r="B15" s="483"/>
      <c r="C15" s="478"/>
      <c r="D15" s="15" t="s">
        <v>14</v>
      </c>
      <c r="E15" s="32">
        <v>18337</v>
      </c>
      <c r="F15" s="28">
        <f t="shared" si="0"/>
        <v>90352.6</v>
      </c>
      <c r="G15" s="40">
        <v>17740</v>
      </c>
      <c r="H15" s="40">
        <v>17850.3</v>
      </c>
      <c r="I15" s="40">
        <v>17894</v>
      </c>
      <c r="J15" s="40">
        <v>17908.3</v>
      </c>
      <c r="K15" s="40">
        <v>18960</v>
      </c>
      <c r="L15" s="481"/>
      <c r="M15" s="483"/>
      <c r="N15" s="26"/>
      <c r="O15" s="11"/>
      <c r="P15" s="11"/>
      <c r="Q15" s="11"/>
      <c r="R15" s="11"/>
      <c r="S15" s="11"/>
      <c r="T15" s="11"/>
    </row>
    <row r="16" spans="1:20" ht="51.75" customHeight="1">
      <c r="A16" s="486" t="s">
        <v>31</v>
      </c>
      <c r="B16" s="482" t="s">
        <v>124</v>
      </c>
      <c r="C16" s="487" t="s">
        <v>26</v>
      </c>
      <c r="D16" s="34" t="s">
        <v>93</v>
      </c>
      <c r="E16" s="32">
        <v>0</v>
      </c>
      <c r="F16" s="28">
        <f t="shared" si="0"/>
        <v>1706</v>
      </c>
      <c r="G16" s="28">
        <f>G17+G18</f>
        <v>306</v>
      </c>
      <c r="H16" s="28">
        <f>H17+H18</f>
        <v>350</v>
      </c>
      <c r="I16" s="28">
        <f>I17+I18</f>
        <v>350</v>
      </c>
      <c r="J16" s="28">
        <f>J17+J18</f>
        <v>350</v>
      </c>
      <c r="K16" s="28">
        <f>K17+K18</f>
        <v>350</v>
      </c>
      <c r="L16" s="482" t="s">
        <v>28</v>
      </c>
      <c r="M16" s="482"/>
      <c r="N16" s="26"/>
      <c r="O16" s="11"/>
      <c r="P16" s="11"/>
      <c r="Q16" s="11"/>
      <c r="R16" s="11"/>
      <c r="S16" s="11"/>
      <c r="T16" s="11"/>
    </row>
    <row r="17" spans="1:20" ht="51.75" customHeight="1">
      <c r="A17" s="471"/>
      <c r="B17" s="480"/>
      <c r="C17" s="488"/>
      <c r="D17" s="35" t="s">
        <v>13</v>
      </c>
      <c r="E17" s="32">
        <v>0</v>
      </c>
      <c r="F17" s="28">
        <f t="shared" si="0"/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480"/>
      <c r="M17" s="480"/>
      <c r="N17" s="26"/>
      <c r="O17" s="11"/>
      <c r="P17" s="11"/>
      <c r="Q17" s="11"/>
      <c r="R17" s="11"/>
      <c r="S17" s="11"/>
      <c r="T17" s="11"/>
    </row>
    <row r="18" spans="1:20" ht="51.75" customHeight="1">
      <c r="A18" s="472"/>
      <c r="B18" s="483"/>
      <c r="C18" s="489"/>
      <c r="D18" s="15" t="s">
        <v>14</v>
      </c>
      <c r="E18" s="28">
        <v>0</v>
      </c>
      <c r="F18" s="28">
        <f t="shared" si="0"/>
        <v>1706</v>
      </c>
      <c r="G18" s="40">
        <v>306</v>
      </c>
      <c r="H18" s="40">
        <v>350</v>
      </c>
      <c r="I18" s="40">
        <v>350</v>
      </c>
      <c r="J18" s="40">
        <v>350</v>
      </c>
      <c r="K18" s="40">
        <v>350</v>
      </c>
      <c r="L18" s="483"/>
      <c r="M18" s="483"/>
      <c r="N18" s="26"/>
      <c r="O18" s="11"/>
      <c r="P18" s="11"/>
      <c r="Q18" s="11"/>
      <c r="R18" s="11"/>
      <c r="S18" s="11"/>
      <c r="T18" s="11"/>
    </row>
    <row r="19" spans="1:20">
      <c r="A19" s="36"/>
      <c r="B19" s="36"/>
      <c r="C19" s="36"/>
      <c r="D19" s="37"/>
      <c r="E19" s="36"/>
      <c r="F19" s="36"/>
      <c r="G19" s="36"/>
      <c r="H19" s="36"/>
      <c r="I19" s="36"/>
      <c r="J19" s="36"/>
      <c r="K19" s="36"/>
      <c r="L19" s="36"/>
      <c r="M19" s="4"/>
    </row>
    <row r="20" spans="1:20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</row>
    <row r="21" spans="1:20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</row>
  </sheetData>
  <mergeCells count="29">
    <mergeCell ref="A16:A18"/>
    <mergeCell ref="B16:B18"/>
    <mergeCell ref="C16:C18"/>
    <mergeCell ref="L16:L18"/>
    <mergeCell ref="M16:M18"/>
    <mergeCell ref="A13:A15"/>
    <mergeCell ref="B13:B15"/>
    <mergeCell ref="C13:C15"/>
    <mergeCell ref="L13:L15"/>
    <mergeCell ref="M13:M15"/>
    <mergeCell ref="F7:F8"/>
    <mergeCell ref="G7:K7"/>
    <mergeCell ref="L7:L8"/>
    <mergeCell ref="M7:M8"/>
    <mergeCell ref="A10:A12"/>
    <mergeCell ref="B10:B12"/>
    <mergeCell ref="C10:C12"/>
    <mergeCell ref="L10:L12"/>
    <mergeCell ref="M10:M12"/>
    <mergeCell ref="A7:A8"/>
    <mergeCell ref="B7:B8"/>
    <mergeCell ref="C7:C8"/>
    <mergeCell ref="D7:D8"/>
    <mergeCell ref="E7:E8"/>
    <mergeCell ref="K1:M1"/>
    <mergeCell ref="H2:M2"/>
    <mergeCell ref="K3:M3"/>
    <mergeCell ref="J4:M5"/>
    <mergeCell ref="A6:M6"/>
  </mergeCells>
  <pageMargins left="0.23622047244094491" right="0.23622047244094491" top="0.59055118110236227" bottom="0.35433070866141736" header="0.31496062992125984" footer="0.31496062992125984"/>
  <pageSetup scale="84" firstPageNumber="48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11"/>
  <sheetViews>
    <sheetView view="pageBreakPreview" zoomScale="85" zoomScaleSheetLayoutView="85" workbookViewId="0">
      <selection activeCell="Q12" sqref="Q12"/>
    </sheetView>
  </sheetViews>
  <sheetFormatPr defaultColWidth="8" defaultRowHeight="15"/>
  <cols>
    <col min="1" max="1" width="32.7109375" style="53" customWidth="1"/>
    <col min="2" max="7" width="10.140625" style="53" customWidth="1"/>
    <col min="8" max="8" width="40" style="53" customWidth="1"/>
    <col min="9" max="10" width="12.85546875" style="53" hidden="1" customWidth="1"/>
    <col min="11" max="11" width="3.28515625" style="53" hidden="1" customWidth="1"/>
    <col min="12" max="16384" width="8" style="53"/>
  </cols>
  <sheetData>
    <row r="1" spans="1:12" ht="21" customHeight="1">
      <c r="D1" s="107"/>
      <c r="E1" s="490" t="s">
        <v>200</v>
      </c>
      <c r="F1" s="490"/>
      <c r="G1" s="490"/>
      <c r="H1" s="490"/>
      <c r="I1" s="490"/>
      <c r="J1" s="490"/>
      <c r="K1" s="490"/>
    </row>
    <row r="2" spans="1:12" ht="53.25" customHeight="1">
      <c r="D2" s="107"/>
      <c r="E2" s="490"/>
      <c r="F2" s="490"/>
      <c r="G2" s="490"/>
      <c r="H2" s="490"/>
      <c r="I2" s="490"/>
      <c r="J2" s="490"/>
      <c r="K2" s="490"/>
    </row>
    <row r="4" spans="1:12" ht="41.25" customHeight="1">
      <c r="A4" s="494" t="s">
        <v>174</v>
      </c>
      <c r="B4" s="494"/>
      <c r="C4" s="494"/>
      <c r="D4" s="494"/>
      <c r="E4" s="494"/>
      <c r="F4" s="494"/>
      <c r="G4" s="494"/>
      <c r="H4" s="494"/>
      <c r="I4" s="494"/>
      <c r="J4" s="494"/>
    </row>
    <row r="5" spans="1:12" ht="39.75" customHeight="1">
      <c r="A5" s="105" t="s">
        <v>2</v>
      </c>
      <c r="B5" s="491" t="s">
        <v>83</v>
      </c>
      <c r="C5" s="491"/>
      <c r="D5" s="491"/>
      <c r="E5" s="491"/>
      <c r="F5" s="491"/>
      <c r="G5" s="491"/>
      <c r="H5" s="491"/>
      <c r="I5" s="491"/>
      <c r="J5" s="491"/>
      <c r="K5" s="491"/>
      <c r="L5" s="128"/>
    </row>
    <row r="6" spans="1:12" ht="17.25" customHeight="1">
      <c r="A6" s="495" t="s">
        <v>68</v>
      </c>
      <c r="B6" s="492" t="s">
        <v>46</v>
      </c>
      <c r="C6" s="492" t="s">
        <v>8</v>
      </c>
      <c r="D6" s="492" t="s">
        <v>9</v>
      </c>
      <c r="E6" s="492" t="s">
        <v>10</v>
      </c>
      <c r="F6" s="492" t="s">
        <v>11</v>
      </c>
      <c r="G6" s="492" t="s">
        <v>12</v>
      </c>
      <c r="H6" s="493" t="s">
        <v>158</v>
      </c>
      <c r="I6" s="493"/>
      <c r="J6" s="493"/>
      <c r="K6" s="493"/>
      <c r="L6" s="128"/>
    </row>
    <row r="7" spans="1:12" ht="33" customHeight="1">
      <c r="A7" s="495"/>
      <c r="B7" s="492"/>
      <c r="C7" s="492"/>
      <c r="D7" s="492"/>
      <c r="E7" s="492"/>
      <c r="F7" s="492"/>
      <c r="G7" s="492"/>
      <c r="H7" s="493"/>
      <c r="I7" s="493"/>
      <c r="J7" s="493"/>
      <c r="K7" s="493"/>
      <c r="L7" s="128"/>
    </row>
    <row r="8" spans="1:12" ht="39" customHeight="1">
      <c r="A8" s="119" t="s">
        <v>164</v>
      </c>
      <c r="B8" s="106">
        <f>C8+D8+E8+F8+G8</f>
        <v>106795.90000000001</v>
      </c>
      <c r="C8" s="106">
        <f>C10</f>
        <v>18046</v>
      </c>
      <c r="D8" s="106">
        <f>D9+D10</f>
        <v>18350.3</v>
      </c>
      <c r="E8" s="106">
        <f>E9+E10</f>
        <v>23257</v>
      </c>
      <c r="F8" s="106">
        <f>F9+F10</f>
        <v>23571.3</v>
      </c>
      <c r="G8" s="106">
        <f>G9+G10</f>
        <v>23571.3</v>
      </c>
      <c r="H8" s="493" t="s">
        <v>159</v>
      </c>
      <c r="I8" s="493"/>
      <c r="J8" s="493"/>
      <c r="K8" s="493"/>
      <c r="L8" s="128"/>
    </row>
    <row r="9" spans="1:12" ht="26.85" customHeight="1">
      <c r="A9" s="120" t="s">
        <v>85</v>
      </c>
      <c r="B9" s="106">
        <f>C9+D9+E9+F9+G9</f>
        <v>0</v>
      </c>
      <c r="C9" s="106">
        <f>'[1]Приложение к подпрограмме IV'!G11</f>
        <v>0</v>
      </c>
      <c r="D9" s="106">
        <f>'[1]Приложение к подпрограмме IV'!H11</f>
        <v>0</v>
      </c>
      <c r="E9" s="106">
        <f>'[1]Приложение к подпрограмме IV'!I11</f>
        <v>0</v>
      </c>
      <c r="F9" s="106">
        <f>'[1]Приложение к подпрограмме IV'!J11</f>
        <v>0</v>
      </c>
      <c r="G9" s="106">
        <f>'[1]Приложение к подпрограмме IV'!K11</f>
        <v>0</v>
      </c>
      <c r="H9" s="493"/>
      <c r="I9" s="493"/>
      <c r="J9" s="493"/>
      <c r="K9" s="493"/>
      <c r="L9" s="128"/>
    </row>
    <row r="10" spans="1:12" ht="24">
      <c r="A10" s="120" t="s">
        <v>130</v>
      </c>
      <c r="B10" s="106">
        <f>C10+D10+E10+F10+G10</f>
        <v>106795.90000000001</v>
      </c>
      <c r="C10" s="106">
        <f>'[2]Приложение к подпрограмме V'!G10</f>
        <v>18046</v>
      </c>
      <c r="D10" s="106">
        <f>'[2]Приложение к подпрограмме V'!H10</f>
        <v>18350.3</v>
      </c>
      <c r="E10" s="106">
        <f>'Приложение к подпрограмме V'!I7</f>
        <v>23257</v>
      </c>
      <c r="F10" s="106">
        <f>'[2]Приложение к подпрограмме V'!J10</f>
        <v>23571.3</v>
      </c>
      <c r="G10" s="106">
        <f>'[2]Приложение к подпрограмме V'!K10</f>
        <v>23571.3</v>
      </c>
      <c r="H10" s="493"/>
      <c r="I10" s="493"/>
      <c r="J10" s="493"/>
      <c r="K10" s="493"/>
      <c r="L10" s="128"/>
    </row>
    <row r="11" spans="1:12" ht="15.75">
      <c r="H11" s="67" t="s">
        <v>131</v>
      </c>
      <c r="K11" s="52" t="s">
        <v>131</v>
      </c>
    </row>
  </sheetData>
  <mergeCells count="12">
    <mergeCell ref="H8:K10"/>
    <mergeCell ref="A4:J4"/>
    <mergeCell ref="D6:D7"/>
    <mergeCell ref="A6:A7"/>
    <mergeCell ref="B6:B7"/>
    <mergeCell ref="C6:C7"/>
    <mergeCell ref="E6:E7"/>
    <mergeCell ref="E1:K2"/>
    <mergeCell ref="B5:K5"/>
    <mergeCell ref="F6:F7"/>
    <mergeCell ref="G6:G7"/>
    <mergeCell ref="H6:K7"/>
  </mergeCells>
  <pageMargins left="0.59055118110236227" right="0.59055118110236227" top="0.74803149606299213" bottom="0.39370078740157483" header="0.11811023622047245" footer="0.51181102362204722"/>
  <pageSetup scale="85" firstPageNumber="48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3</vt:lpstr>
      <vt:lpstr>Приложение к подпрограмме III</vt:lpstr>
      <vt:lpstr>Приложение 4</vt:lpstr>
      <vt:lpstr>Приложение к подпрограмме IV</vt:lpstr>
      <vt:lpstr>Приложение 4 </vt:lpstr>
      <vt:lpstr>Приложение к подпрограмме V</vt:lpstr>
      <vt:lpstr>Лист1</vt:lpstr>
      <vt:lpstr>'Приложение 3'!Область_печати</vt:lpstr>
      <vt:lpstr>'Приложение 4 '!Область_печати</vt:lpstr>
      <vt:lpstr>'Приложение к подпрограмме I'!Область_печати</vt:lpstr>
      <vt:lpstr>'Приложение к подпрограмме II'!Область_печати</vt:lpstr>
      <vt:lpstr>'Приложение к подпрограмме V'!Область_печати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2022-12-02T12:56:59Z</cp:lastPrinted>
  <dcterms:created xsi:type="dcterms:W3CDTF">2020-12-04T10:18:17Z</dcterms:created>
  <dcterms:modified xsi:type="dcterms:W3CDTF">2022-12-02T12:57:22Z</dcterms:modified>
</cp:coreProperties>
</file>