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ГОД\"/>
    </mc:Choice>
  </mc:AlternateContent>
  <bookViews>
    <workbookView xWindow="180" yWindow="495" windowWidth="18855" windowHeight="11445" firstSheet="1" activeTab="3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10" r:id="rId5"/>
    <sheet name="Приложение к подпрограмме III" sheetId="6" r:id="rId6"/>
    <sheet name="Приложение 4" sheetId="7" state="hidden" r:id="rId7"/>
    <sheet name="Приложение к подпрограмме IV" sheetId="8" state="hidden" r:id="rId8"/>
    <sheet name="Приложение 4 " sheetId="11" r:id="rId9"/>
    <sheet name="Приложение к подпрограмме V" sheetId="13" r:id="rId10"/>
    <sheet name="Лист1" sheetId="9" r:id="rId11"/>
  </sheets>
  <externalReferences>
    <externalReference r:id="rId12"/>
    <externalReference r:id="rId13"/>
    <externalReference r:id="rId14"/>
  </externalReferences>
  <definedNames>
    <definedName name="_xlnm.Print_Area" localSheetId="4">'Приложение 3'!$A$1:$J$21</definedName>
    <definedName name="_xlnm.Print_Area" localSheetId="8">'Приложение 4 '!$A$1:$H$11</definedName>
    <definedName name="_xlnm.Print_Area" localSheetId="1">'Приложение к подпрограмме I'!$A$1:$M$41</definedName>
    <definedName name="_xlnm.Print_Area" localSheetId="3">'Приложение к подпрограмме II'!$A$1:$M$100</definedName>
    <definedName name="_xlnm.Print_Area" localSheetId="9">'Приложение к подпрограмме V'!$A$1:$M$16</definedName>
  </definedNames>
  <calcPr calcId="162913"/>
</workbook>
</file>

<file path=xl/calcChain.xml><?xml version="1.0" encoding="utf-8"?>
<calcChain xmlns="http://schemas.openxmlformats.org/spreadsheetml/2006/main">
  <c r="K29" i="2" l="1"/>
  <c r="J29" i="2"/>
  <c r="F29" i="2" s="1"/>
  <c r="I29" i="2"/>
  <c r="I9" i="2"/>
  <c r="I7" i="2" s="1"/>
  <c r="F9" i="3"/>
  <c r="I30" i="4"/>
  <c r="I32" i="4"/>
  <c r="K31" i="2"/>
  <c r="J31" i="2"/>
  <c r="F14" i="6"/>
  <c r="F18" i="4"/>
  <c r="J30" i="4"/>
  <c r="F52" i="4"/>
  <c r="H50" i="4"/>
  <c r="I50" i="4"/>
  <c r="J50" i="4"/>
  <c r="K50" i="4"/>
  <c r="F31" i="2" l="1"/>
  <c r="J72" i="4"/>
  <c r="E20" i="1"/>
  <c r="J12" i="13"/>
  <c r="K12" i="13"/>
  <c r="B15" i="10"/>
  <c r="B17" i="10"/>
  <c r="B18" i="10"/>
  <c r="I9" i="4"/>
  <c r="I18" i="6"/>
  <c r="J9" i="4"/>
  <c r="K9" i="4"/>
  <c r="K77" i="4"/>
  <c r="K10" i="4"/>
  <c r="K78" i="4"/>
  <c r="K30" i="4"/>
  <c r="F20" i="1"/>
  <c r="G20" i="1"/>
  <c r="F26" i="2"/>
  <c r="E20" i="2"/>
  <c r="G20" i="2"/>
  <c r="H20" i="2"/>
  <c r="J20" i="2"/>
  <c r="K20" i="2"/>
  <c r="G15" i="1" s="1"/>
  <c r="E15" i="1"/>
  <c r="G8" i="2"/>
  <c r="H8" i="2"/>
  <c r="K8" i="2"/>
  <c r="K7" i="2" s="1"/>
  <c r="G9" i="2"/>
  <c r="H9" i="2"/>
  <c r="G77" i="4"/>
  <c r="H77" i="4"/>
  <c r="I77" i="4"/>
  <c r="J77" i="4"/>
  <c r="G78" i="4"/>
  <c r="H78" i="4"/>
  <c r="I78" i="4"/>
  <c r="J78" i="4"/>
  <c r="G79" i="4"/>
  <c r="H79" i="4"/>
  <c r="I79" i="4"/>
  <c r="J79" i="4"/>
  <c r="K79" i="4"/>
  <c r="F87" i="4"/>
  <c r="F86" i="4"/>
  <c r="F85" i="4"/>
  <c r="K84" i="4"/>
  <c r="J84" i="4"/>
  <c r="I84" i="4"/>
  <c r="H84" i="4"/>
  <c r="F15" i="1" l="1"/>
  <c r="F20" i="2"/>
  <c r="F51" i="4"/>
  <c r="G50" i="4"/>
  <c r="F50" i="4" s="1"/>
  <c r="G12" i="3"/>
  <c r="G76" i="4"/>
  <c r="H76" i="4"/>
  <c r="I76" i="4"/>
  <c r="J76" i="4"/>
  <c r="K76" i="4"/>
  <c r="F84" i="4"/>
  <c r="E17" i="1"/>
  <c r="I17" i="6"/>
  <c r="I58" i="4"/>
  <c r="F22" i="1"/>
  <c r="G22" i="1"/>
  <c r="G19" i="1" s="1"/>
  <c r="E22" i="1"/>
  <c r="C19" i="1"/>
  <c r="D19" i="1"/>
  <c r="C11" i="1"/>
  <c r="D2" i="9" s="1"/>
  <c r="D11" i="1"/>
  <c r="E2" i="9" s="1"/>
  <c r="G11" i="1"/>
  <c r="H2" i="9" s="1"/>
  <c r="B15" i="3"/>
  <c r="B20" i="3"/>
  <c r="F19" i="6"/>
  <c r="E13" i="10"/>
  <c r="E12" i="1" l="1"/>
  <c r="B22" i="1"/>
  <c r="K80" i="4" l="1"/>
  <c r="F81" i="4"/>
  <c r="F77" i="4" s="1"/>
  <c r="F10" i="3"/>
  <c r="G10" i="3"/>
  <c r="I9" i="13"/>
  <c r="G18" i="6"/>
  <c r="H18" i="6"/>
  <c r="J18" i="6"/>
  <c r="K18" i="6"/>
  <c r="F18" i="6" l="1"/>
  <c r="E8" i="10"/>
  <c r="J60" i="4"/>
  <c r="F17" i="3" s="1"/>
  <c r="K60" i="4"/>
  <c r="G17" i="3" s="1"/>
  <c r="J67" i="4"/>
  <c r="K67" i="4"/>
  <c r="I67" i="4"/>
  <c r="F68" i="4"/>
  <c r="J63" i="4"/>
  <c r="I64" i="4"/>
  <c r="E17" i="3" s="1"/>
  <c r="J71" i="4"/>
  <c r="K71" i="4"/>
  <c r="I71" i="4"/>
  <c r="K63" i="4"/>
  <c r="I62" i="4"/>
  <c r="G10" i="4"/>
  <c r="H10" i="4"/>
  <c r="G9" i="4"/>
  <c r="H9" i="4"/>
  <c r="I10" i="4"/>
  <c r="J10" i="4"/>
  <c r="C14" i="10"/>
  <c r="C11" i="10" s="1"/>
  <c r="E14" i="10"/>
  <c r="E11" i="10" s="1"/>
  <c r="F14" i="10"/>
  <c r="G14" i="10"/>
  <c r="D14" i="10"/>
  <c r="D11" i="10" s="1"/>
  <c r="I63" i="4" l="1"/>
  <c r="B17" i="3"/>
  <c r="I60" i="4"/>
  <c r="F60" i="4" s="1"/>
  <c r="E16" i="3"/>
  <c r="I61" i="4"/>
  <c r="F16" i="4"/>
  <c r="F17" i="4"/>
  <c r="F10" i="9"/>
  <c r="D19" i="10"/>
  <c r="D16" i="10" s="1"/>
  <c r="E19" i="10"/>
  <c r="E16" i="10" s="1"/>
  <c r="F19" i="10"/>
  <c r="F16" i="10" s="1"/>
  <c r="G19" i="10"/>
  <c r="G16" i="10" s="1"/>
  <c r="C19" i="10"/>
  <c r="C16" i="10" s="1"/>
  <c r="C7" i="10"/>
  <c r="D7" i="10"/>
  <c r="E7" i="10"/>
  <c r="F7" i="10"/>
  <c r="G7" i="10"/>
  <c r="C8" i="10"/>
  <c r="D10" i="9" s="1"/>
  <c r="D8" i="10"/>
  <c r="E10" i="9" s="1"/>
  <c r="F8" i="10"/>
  <c r="G10" i="9" s="1"/>
  <c r="G8" i="10"/>
  <c r="H10" i="9" s="1"/>
  <c r="C10" i="10"/>
  <c r="D10" i="10"/>
  <c r="E10" i="10"/>
  <c r="F10" i="10"/>
  <c r="G10" i="10"/>
  <c r="B13" i="10"/>
  <c r="B10" i="10"/>
  <c r="B12" i="10"/>
  <c r="F11" i="10"/>
  <c r="J61" i="4"/>
  <c r="F18" i="3" s="1"/>
  <c r="K61" i="4"/>
  <c r="G18" i="3" s="1"/>
  <c r="J62" i="4"/>
  <c r="K62" i="4"/>
  <c r="G19" i="3" s="1"/>
  <c r="G9" i="10" l="1"/>
  <c r="B16" i="10"/>
  <c r="B19" i="3"/>
  <c r="B18" i="3"/>
  <c r="G16" i="3"/>
  <c r="D9" i="10"/>
  <c r="E12" i="9" s="1"/>
  <c r="F16" i="3"/>
  <c r="F9" i="10"/>
  <c r="G12" i="9" s="1"/>
  <c r="I59" i="4"/>
  <c r="K59" i="4"/>
  <c r="J59" i="4"/>
  <c r="E6" i="10"/>
  <c r="H12" i="9"/>
  <c r="B19" i="10"/>
  <c r="C9" i="10"/>
  <c r="G11" i="10"/>
  <c r="B14" i="10"/>
  <c r="B8" i="10"/>
  <c r="B7" i="10"/>
  <c r="D12" i="9" l="1"/>
  <c r="B9" i="10"/>
  <c r="D6" i="10"/>
  <c r="F6" i="10"/>
  <c r="G6" i="10"/>
  <c r="C6" i="10"/>
  <c r="F12" i="9"/>
  <c r="B6" i="10"/>
  <c r="B11" i="10"/>
  <c r="G10" i="11"/>
  <c r="H15" i="9" s="1"/>
  <c r="F10" i="11"/>
  <c r="G15" i="9" s="1"/>
  <c r="D10" i="11"/>
  <c r="E15" i="9" s="1"/>
  <c r="C10" i="11"/>
  <c r="G9" i="11"/>
  <c r="F9" i="11"/>
  <c r="E9" i="11"/>
  <c r="D9" i="11"/>
  <c r="C9" i="11"/>
  <c r="C10" i="3"/>
  <c r="D10" i="3"/>
  <c r="E10" i="3"/>
  <c r="C16" i="3"/>
  <c r="D16" i="3"/>
  <c r="B10" i="3" l="1"/>
  <c r="G8" i="11"/>
  <c r="D8" i="11"/>
  <c r="B16" i="3"/>
  <c r="C8" i="11"/>
  <c r="D15" i="9"/>
  <c r="C12" i="9"/>
  <c r="F8" i="11"/>
  <c r="B9" i="11"/>
  <c r="F24" i="4"/>
  <c r="F23" i="4"/>
  <c r="F22" i="4" l="1"/>
  <c r="F17" i="6"/>
  <c r="J15" i="4"/>
  <c r="G17" i="1"/>
  <c r="F17" i="1"/>
  <c r="F12" i="1" l="1"/>
  <c r="F14" i="1"/>
  <c r="F33" i="2"/>
  <c r="H10" i="13"/>
  <c r="H56" i="4"/>
  <c r="H22" i="2" l="1"/>
  <c r="I20" i="6" l="1"/>
  <c r="J20" i="6"/>
  <c r="K20" i="6"/>
  <c r="J22" i="4"/>
  <c r="K22" i="4"/>
  <c r="I22" i="4"/>
  <c r="I45" i="4"/>
  <c r="F82" i="4"/>
  <c r="F78" i="4" s="1"/>
  <c r="F83" i="4"/>
  <c r="F79" i="4" s="1"/>
  <c r="J80" i="4"/>
  <c r="I80" i="4"/>
  <c r="H80" i="4"/>
  <c r="H67" i="4"/>
  <c r="G67" i="4"/>
  <c r="F69" i="4"/>
  <c r="F70" i="4"/>
  <c r="I56" i="4"/>
  <c r="I55" i="4" s="1"/>
  <c r="G45" i="4"/>
  <c r="K47" i="4"/>
  <c r="K45" i="4" s="1"/>
  <c r="J47" i="4"/>
  <c r="F28" i="4"/>
  <c r="F27" i="4"/>
  <c r="K26" i="4"/>
  <c r="J26" i="4"/>
  <c r="I26" i="4"/>
  <c r="H26" i="4"/>
  <c r="G26" i="4"/>
  <c r="H22" i="4"/>
  <c r="G22" i="4"/>
  <c r="F25" i="4"/>
  <c r="F35" i="2"/>
  <c r="G34" i="2"/>
  <c r="H34" i="2"/>
  <c r="I34" i="2"/>
  <c r="J34" i="2"/>
  <c r="K34" i="2"/>
  <c r="I22" i="2"/>
  <c r="J22" i="2"/>
  <c r="K22" i="2"/>
  <c r="J45" i="4" l="1"/>
  <c r="J32" i="4"/>
  <c r="F76" i="4"/>
  <c r="F26" i="4"/>
  <c r="F80" i="4"/>
  <c r="F67" i="4"/>
  <c r="F36" i="2"/>
  <c r="F34" i="2" s="1"/>
  <c r="F11" i="1" l="1"/>
  <c r="G2" i="9" s="1"/>
  <c r="E11" i="1"/>
  <c r="F2" i="9" s="1"/>
  <c r="F19" i="1"/>
  <c r="E19" i="1"/>
  <c r="H55" i="4"/>
  <c r="H62" i="4"/>
  <c r="H61" i="4"/>
  <c r="F72" i="4"/>
  <c r="F73" i="4"/>
  <c r="G71" i="4"/>
  <c r="H71" i="4"/>
  <c r="H63" i="4"/>
  <c r="F64" i="4" s="1"/>
  <c r="F71" i="4" l="1"/>
  <c r="B20" i="1"/>
  <c r="B21" i="1"/>
  <c r="B11" i="1" s="1"/>
  <c r="C2" i="9" s="1"/>
  <c r="F63" i="4"/>
  <c r="H59" i="4"/>
  <c r="F61" i="4"/>
  <c r="F62" i="4"/>
  <c r="F65" i="4"/>
  <c r="F66" i="4"/>
  <c r="I16" i="2"/>
  <c r="B19" i="1" l="1"/>
  <c r="F59" i="4"/>
  <c r="F15" i="13"/>
  <c r="F14" i="13"/>
  <c r="I13" i="13"/>
  <c r="H13" i="13"/>
  <c r="G13" i="13"/>
  <c r="F12" i="13"/>
  <c r="F11" i="13"/>
  <c r="K10" i="13"/>
  <c r="J10" i="13"/>
  <c r="I10" i="13"/>
  <c r="G10" i="13"/>
  <c r="K9" i="13"/>
  <c r="J9" i="13"/>
  <c r="H9" i="13"/>
  <c r="G9" i="13"/>
  <c r="K8" i="13"/>
  <c r="J8" i="13"/>
  <c r="I8" i="13"/>
  <c r="H8" i="13"/>
  <c r="G8" i="13"/>
  <c r="E7" i="13"/>
  <c r="K7" i="13" l="1"/>
  <c r="F8" i="13"/>
  <c r="G7" i="13"/>
  <c r="F13" i="13"/>
  <c r="J7" i="13"/>
  <c r="F9" i="13"/>
  <c r="I7" i="13"/>
  <c r="E10" i="11" s="1"/>
  <c r="F10" i="13"/>
  <c r="H7" i="13"/>
  <c r="F15" i="9" l="1"/>
  <c r="B10" i="11"/>
  <c r="E8" i="11"/>
  <c r="B8" i="11" s="1"/>
  <c r="F7" i="13"/>
  <c r="F11" i="2" l="1"/>
  <c r="G10" i="2"/>
  <c r="E10" i="2"/>
  <c r="H10" i="2"/>
  <c r="I10" i="2"/>
  <c r="J10" i="2"/>
  <c r="J9" i="2" s="1"/>
  <c r="K10" i="2"/>
  <c r="E8" i="2"/>
  <c r="F20" i="4"/>
  <c r="H34" i="4"/>
  <c r="I34" i="4"/>
  <c r="J34" i="4"/>
  <c r="H30" i="4"/>
  <c r="H31" i="4"/>
  <c r="I31" i="4"/>
  <c r="J31" i="4"/>
  <c r="K31" i="4"/>
  <c r="G31" i="4"/>
  <c r="C13" i="3" s="1"/>
  <c r="G30" i="4"/>
  <c r="G34" i="4"/>
  <c r="J7" i="2" l="1"/>
  <c r="F9" i="2"/>
  <c r="C7" i="3"/>
  <c r="G8" i="3"/>
  <c r="H6" i="9"/>
  <c r="F7" i="9"/>
  <c r="F13" i="3"/>
  <c r="F7" i="3" s="1"/>
  <c r="G7" i="9" s="1"/>
  <c r="G13" i="3"/>
  <c r="G7" i="3" s="1"/>
  <c r="H7" i="9" s="1"/>
  <c r="D13" i="3"/>
  <c r="D7" i="3" s="1"/>
  <c r="F10" i="2"/>
  <c r="J41" i="4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K12" i="8"/>
  <c r="J12" i="8"/>
  <c r="I12" i="8"/>
  <c r="H12" i="8"/>
  <c r="G12" i="8"/>
  <c r="K11" i="8"/>
  <c r="J12" i="7" s="1"/>
  <c r="J11" i="8"/>
  <c r="I12" i="7" s="1"/>
  <c r="I11" i="8"/>
  <c r="H12" i="7" s="1"/>
  <c r="H11" i="8"/>
  <c r="G11" i="8"/>
  <c r="F12" i="7" s="1"/>
  <c r="E10" i="8"/>
  <c r="F31" i="6"/>
  <c r="F30" i="6"/>
  <c r="F29" i="6"/>
  <c r="K28" i="6"/>
  <c r="J28" i="6"/>
  <c r="I28" i="6"/>
  <c r="H28" i="6"/>
  <c r="G28" i="6"/>
  <c r="E28" i="6"/>
  <c r="K27" i="6"/>
  <c r="J27" i="6"/>
  <c r="I27" i="6"/>
  <c r="H27" i="6"/>
  <c r="G27" i="6"/>
  <c r="K26" i="6"/>
  <c r="J26" i="6"/>
  <c r="I26" i="6"/>
  <c r="H26" i="6"/>
  <c r="G26" i="6"/>
  <c r="K25" i="6"/>
  <c r="J25" i="6"/>
  <c r="I25" i="6"/>
  <c r="H25" i="6"/>
  <c r="G25" i="6"/>
  <c r="E24" i="6"/>
  <c r="F23" i="6"/>
  <c r="F22" i="6"/>
  <c r="K21" i="6"/>
  <c r="J21" i="6"/>
  <c r="I21" i="6"/>
  <c r="H21" i="6"/>
  <c r="G21" i="6"/>
  <c r="H20" i="6"/>
  <c r="G20" i="6"/>
  <c r="F16" i="6"/>
  <c r="F15" i="6"/>
  <c r="F13" i="6" s="1"/>
  <c r="K13" i="6"/>
  <c r="K12" i="6" s="1"/>
  <c r="J13" i="6"/>
  <c r="J12" i="6" s="1"/>
  <c r="I13" i="6"/>
  <c r="I12" i="6" s="1"/>
  <c r="H13" i="6"/>
  <c r="H12" i="6" s="1"/>
  <c r="G13" i="6"/>
  <c r="G12" i="6" s="1"/>
  <c r="E13" i="6"/>
  <c r="E12" i="6" s="1"/>
  <c r="F11" i="6"/>
  <c r="F10" i="6"/>
  <c r="K9" i="6"/>
  <c r="K8" i="6" s="1"/>
  <c r="K7" i="6" s="1"/>
  <c r="J9" i="6"/>
  <c r="J8" i="6" s="1"/>
  <c r="J7" i="6" s="1"/>
  <c r="I9" i="6"/>
  <c r="I8" i="6" s="1"/>
  <c r="I7" i="6" s="1"/>
  <c r="H9" i="6"/>
  <c r="H8" i="6" s="1"/>
  <c r="H7" i="6" s="1"/>
  <c r="G9" i="6"/>
  <c r="G8" i="6" s="1"/>
  <c r="E8" i="6"/>
  <c r="F58" i="4"/>
  <c r="F57" i="4"/>
  <c r="K56" i="4"/>
  <c r="K55" i="4" s="1"/>
  <c r="J56" i="4"/>
  <c r="J55" i="4" s="1"/>
  <c r="G56" i="4"/>
  <c r="E56" i="4"/>
  <c r="K54" i="4"/>
  <c r="J54" i="4"/>
  <c r="I54" i="4"/>
  <c r="H54" i="4"/>
  <c r="H53" i="4" s="1"/>
  <c r="G54" i="4"/>
  <c r="E53" i="4"/>
  <c r="F47" i="4"/>
  <c r="F46" i="4"/>
  <c r="H45" i="4"/>
  <c r="F44" i="4"/>
  <c r="F43" i="4"/>
  <c r="F42" i="4"/>
  <c r="K41" i="4"/>
  <c r="I41" i="4"/>
  <c r="H41" i="4"/>
  <c r="G41" i="4"/>
  <c r="E41" i="4"/>
  <c r="F40" i="4"/>
  <c r="F39" i="4"/>
  <c r="K38" i="4"/>
  <c r="J38" i="4"/>
  <c r="I38" i="4"/>
  <c r="H38" i="4"/>
  <c r="G38" i="4"/>
  <c r="E38" i="4"/>
  <c r="F37" i="4"/>
  <c r="F36" i="4"/>
  <c r="F35" i="4"/>
  <c r="K34" i="4"/>
  <c r="F33" i="4"/>
  <c r="K32" i="4"/>
  <c r="K29" i="4" s="1"/>
  <c r="H32" i="4"/>
  <c r="G32" i="4"/>
  <c r="G29" i="4" s="1"/>
  <c r="F19" i="4"/>
  <c r="F15" i="4"/>
  <c r="K14" i="4"/>
  <c r="F13" i="4"/>
  <c r="E12" i="4"/>
  <c r="E11" i="4"/>
  <c r="F10" i="4"/>
  <c r="E10" i="4"/>
  <c r="E9" i="4"/>
  <c r="F32" i="2"/>
  <c r="F25" i="2"/>
  <c r="F24" i="2"/>
  <c r="F23" i="2"/>
  <c r="G22" i="2"/>
  <c r="E21" i="2"/>
  <c r="C15" i="1"/>
  <c r="F17" i="2"/>
  <c r="K16" i="2"/>
  <c r="J16" i="2"/>
  <c r="H16" i="2"/>
  <c r="G16" i="2"/>
  <c r="E16" i="2"/>
  <c r="F15" i="2"/>
  <c r="F14" i="2"/>
  <c r="K13" i="2"/>
  <c r="J13" i="2"/>
  <c r="I13" i="2"/>
  <c r="H13" i="2"/>
  <c r="G13" i="2"/>
  <c r="E13" i="2"/>
  <c r="F12" i="2"/>
  <c r="E9" i="2"/>
  <c r="F12" i="3" l="1"/>
  <c r="F8" i="3" s="1"/>
  <c r="F21" i="6"/>
  <c r="F20" i="6"/>
  <c r="B7" i="3"/>
  <c r="B13" i="3"/>
  <c r="K12" i="4"/>
  <c r="K11" i="4"/>
  <c r="F41" i="4"/>
  <c r="I24" i="6"/>
  <c r="E19" i="2"/>
  <c r="G4" i="9"/>
  <c r="F4" i="9"/>
  <c r="E14" i="1"/>
  <c r="E10" i="1"/>
  <c r="F3" i="9" s="1"/>
  <c r="C10" i="1"/>
  <c r="D3" i="9" s="1"/>
  <c r="E7" i="9"/>
  <c r="E8" i="4"/>
  <c r="G12" i="1"/>
  <c r="D17" i="1"/>
  <c r="D12" i="1" s="1"/>
  <c r="H7" i="2"/>
  <c r="J14" i="4"/>
  <c r="I14" i="4" s="1"/>
  <c r="J10" i="8"/>
  <c r="I13" i="7" s="1"/>
  <c r="I11" i="7" s="1"/>
  <c r="K53" i="4"/>
  <c r="J53" i="4"/>
  <c r="F27" i="6"/>
  <c r="I10" i="8"/>
  <c r="H13" i="7" s="1"/>
  <c r="F22" i="2"/>
  <c r="F13" i="2"/>
  <c r="F21" i="2"/>
  <c r="H19" i="2"/>
  <c r="J19" i="2"/>
  <c r="J29" i="4"/>
  <c r="D7" i="9"/>
  <c r="F38" i="4"/>
  <c r="J24" i="6"/>
  <c r="F28" i="6"/>
  <c r="H10" i="8"/>
  <c r="G13" i="7" s="1"/>
  <c r="F12" i="8"/>
  <c r="K10" i="8"/>
  <c r="J13" i="7" s="1"/>
  <c r="F16" i="8"/>
  <c r="H24" i="6"/>
  <c r="F34" i="4"/>
  <c r="F45" i="4"/>
  <c r="G12" i="7"/>
  <c r="E12" i="7" s="1"/>
  <c r="F13" i="8"/>
  <c r="H29" i="4"/>
  <c r="F54" i="4"/>
  <c r="F56" i="4"/>
  <c r="F25" i="6"/>
  <c r="K24" i="6"/>
  <c r="G10" i="8"/>
  <c r="D15" i="1"/>
  <c r="D10" i="1" s="1"/>
  <c r="E3" i="9" s="1"/>
  <c r="I29" i="4"/>
  <c r="F11" i="8"/>
  <c r="I19" i="2"/>
  <c r="K19" i="2"/>
  <c r="F8" i="6"/>
  <c r="C17" i="1"/>
  <c r="E7" i="2"/>
  <c r="G7" i="2"/>
  <c r="F7" i="2" s="1"/>
  <c r="F30" i="4"/>
  <c r="F32" i="4"/>
  <c r="G55" i="4"/>
  <c r="F55" i="4" s="1"/>
  <c r="F9" i="6"/>
  <c r="G24" i="6"/>
  <c r="F26" i="6"/>
  <c r="F12" i="6"/>
  <c r="F31" i="4"/>
  <c r="G19" i="2"/>
  <c r="G7" i="6"/>
  <c r="F7" i="6" s="1"/>
  <c r="G6" i="9" l="1"/>
  <c r="F5" i="9"/>
  <c r="C12" i="1"/>
  <c r="C9" i="1" s="1"/>
  <c r="K8" i="4"/>
  <c r="G14" i="3"/>
  <c r="H8" i="9" s="1"/>
  <c r="I12" i="4"/>
  <c r="I11" i="4"/>
  <c r="J12" i="4"/>
  <c r="J11" i="4"/>
  <c r="E9" i="1"/>
  <c r="F11" i="9"/>
  <c r="F18" i="9" s="1"/>
  <c r="H11" i="9"/>
  <c r="H18" i="9" s="1"/>
  <c r="G11" i="9"/>
  <c r="G18" i="9" s="1"/>
  <c r="G10" i="1"/>
  <c r="H3" i="9" s="1"/>
  <c r="C14" i="1"/>
  <c r="E4" i="9"/>
  <c r="D14" i="1"/>
  <c r="H4" i="9"/>
  <c r="G14" i="1"/>
  <c r="F10" i="1"/>
  <c r="G3" i="9" s="1"/>
  <c r="G5" i="9" s="1"/>
  <c r="B17" i="1"/>
  <c r="B12" i="1" s="1"/>
  <c r="B15" i="1"/>
  <c r="J11" i="7"/>
  <c r="F19" i="2"/>
  <c r="G11" i="7"/>
  <c r="H11" i="7"/>
  <c r="F24" i="6"/>
  <c r="C7" i="9"/>
  <c r="F10" i="8"/>
  <c r="F13" i="7"/>
  <c r="F29" i="4"/>
  <c r="G53" i="4"/>
  <c r="F53" i="4" s="1"/>
  <c r="H14" i="4"/>
  <c r="D4" i="9" l="1"/>
  <c r="D5" i="9" s="1"/>
  <c r="H5" i="9"/>
  <c r="J8" i="4"/>
  <c r="G8" i="9"/>
  <c r="G11" i="3"/>
  <c r="G9" i="3"/>
  <c r="G6" i="3" s="1"/>
  <c r="I8" i="4"/>
  <c r="H11" i="4"/>
  <c r="H8" i="4" s="1"/>
  <c r="H12" i="4"/>
  <c r="C10" i="9"/>
  <c r="G9" i="1"/>
  <c r="H17" i="9"/>
  <c r="E5" i="9"/>
  <c r="C4" i="9"/>
  <c r="G17" i="9"/>
  <c r="H9" i="9"/>
  <c r="D9" i="1"/>
  <c r="F9" i="1"/>
  <c r="B10" i="1"/>
  <c r="C3" i="9"/>
  <c r="B14" i="1"/>
  <c r="F11" i="7"/>
  <c r="E11" i="7" s="1"/>
  <c r="E13" i="7"/>
  <c r="C15" i="9"/>
  <c r="G14" i="4"/>
  <c r="D12" i="3"/>
  <c r="D8" i="3" s="1"/>
  <c r="B9" i="1" l="1"/>
  <c r="D14" i="3"/>
  <c r="D9" i="3" s="1"/>
  <c r="D6" i="3" s="1"/>
  <c r="C5" i="9"/>
  <c r="E6" i="3"/>
  <c r="F6" i="3"/>
  <c r="F11" i="3"/>
  <c r="F6" i="9"/>
  <c r="F17" i="9" s="1"/>
  <c r="F8" i="9"/>
  <c r="F19" i="9" s="1"/>
  <c r="G9" i="9"/>
  <c r="G11" i="4"/>
  <c r="C14" i="3" s="1"/>
  <c r="G12" i="4"/>
  <c r="F14" i="4"/>
  <c r="B14" i="3" l="1"/>
  <c r="D11" i="3"/>
  <c r="C12" i="3"/>
  <c r="G8" i="4"/>
  <c r="F8" i="4" s="1"/>
  <c r="C9" i="3"/>
  <c r="B9" i="3" s="1"/>
  <c r="E6" i="9"/>
  <c r="E17" i="9" s="1"/>
  <c r="F9" i="9"/>
  <c r="F12" i="4"/>
  <c r="F11" i="4"/>
  <c r="E8" i="9"/>
  <c r="E19" i="9" s="1"/>
  <c r="C8" i="3" l="1"/>
  <c r="B8" i="3" s="1"/>
  <c r="B12" i="3"/>
  <c r="C11" i="3"/>
  <c r="B11" i="3" s="1"/>
  <c r="E9" i="9"/>
  <c r="F9" i="4"/>
  <c r="D8" i="9"/>
  <c r="C6" i="3" l="1"/>
  <c r="B6" i="3" s="1"/>
  <c r="D6" i="9"/>
  <c r="D17" i="9" s="1"/>
  <c r="C17" i="9" s="1"/>
  <c r="C8" i="9"/>
  <c r="D9" i="9" l="1"/>
  <c r="C6" i="9"/>
  <c r="C9" i="9" s="1"/>
  <c r="D11" i="9" l="1"/>
  <c r="E11" i="9"/>
  <c r="E18" i="9" s="1"/>
  <c r="D18" i="9" l="1"/>
  <c r="C18" i="9" s="1"/>
  <c r="H19" i="9"/>
  <c r="G19" i="9"/>
  <c r="E13" i="9" l="1"/>
  <c r="E20" i="9" s="1"/>
  <c r="H13" i="9"/>
  <c r="H20" i="9" s="1"/>
  <c r="F13" i="9" l="1"/>
  <c r="F20" i="9" s="1"/>
  <c r="C11" i="9"/>
  <c r="G13" i="9"/>
  <c r="G20" i="9" s="1"/>
  <c r="D19" i="9"/>
  <c r="C19" i="9" s="1"/>
  <c r="D13" i="9"/>
  <c r="D20" i="9" s="1"/>
  <c r="C20" i="9" l="1"/>
  <c r="C13" i="9"/>
</calcChain>
</file>

<file path=xl/sharedStrings.xml><?xml version="1.0" encoding="utf-8"?>
<sst xmlns="http://schemas.openxmlformats.org/spreadsheetml/2006/main" count="648" uniqueCount="202">
  <si>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</si>
  <si>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</si>
  <si>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</si>
  <si>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</si>
  <si>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</si>
  <si>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</si>
  <si>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</si>
  <si>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</si>
  <si>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</si>
  <si>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</si>
  <si>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</si>
  <si>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Средства бюджета Московской области</t>
  </si>
  <si>
    <t>Средства бюджета города Фрязино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</si>
  <si>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</si>
  <si>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</si>
  <si>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</si>
  <si>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</si>
  <si>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</si>
  <si>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</si>
  <si>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</si>
  <si>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</si>
  <si>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</si>
  <si>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</si>
  <si>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</si>
  <si>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</si>
  <si>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</si>
  <si>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</si>
  <si>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</si>
  <si>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</si>
  <si>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</si>
  <si>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</si>
  <si>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</si>
  <si>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</si>
  <si>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</si>
  <si>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</si>
  <si>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</si>
  <si>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</si>
  <si>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</si>
  <si>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</si>
  <si>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</si>
  <si>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</si>
  <si>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</si>
  <si>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</si>
  <si>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</si>
  <si>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</si>
  <si>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</si>
  <si>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</si>
  <si>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</si>
  <si>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</si>
  <si>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</si>
  <si>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</si>
  <si>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</si>
  <si>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</si>
  <si>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</si>
  <si>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</si>
  <si>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</si>
  <si>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</si>
  <si>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</si>
  <si>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</si>
  <si>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</si>
  <si>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</si>
  <si>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</si>
  <si>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</si>
  <si>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</si>
  <si>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</si>
  <si>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</si>
  <si>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</si>
  <si>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</si>
  <si>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</si>
  <si>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r>
      <rPr>
        <sz val="12"/>
        <color rgb="FF000000"/>
        <rFont val="Times New Roman"/>
        <family val="1"/>
        <charset val="204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</si>
  <si>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</si>
  <si>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</si>
  <si>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</si>
  <si>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</si>
  <si>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</si>
  <si>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</si>
  <si>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</si>
  <si>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</si>
  <si>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</si>
  <si>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</si>
  <si>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</si>
  <si>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</si>
  <si>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</si>
  <si>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</si>
  <si>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</si>
  <si>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</si>
  <si>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</si>
  <si>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</si>
  <si>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</si>
  <si>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</si>
  <si>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</si>
  <si>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</si>
  <si>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</si>
  <si>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</si>
  <si>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</si>
  <si>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</si>
  <si>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</si>
  <si>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</si>
  <si>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</si>
  <si>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</si>
  <si>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</si>
  <si>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</si>
  <si>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</si>
  <si>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</si>
  <si>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</si>
  <si>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</si>
  <si>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</si>
  <si>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</si>
  <si>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</si>
  <si>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</si>
  <si>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</si>
  <si>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</si>
  <si>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</si>
  <si>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</si>
  <si>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</si>
  <si>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</si>
  <si>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</si>
  <si>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</si>
  <si>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</si>
  <si>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</si>
  <si>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</si>
  <si>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</si>
  <si>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</si>
  <si>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</si>
  <si>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</si>
  <si>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>Средства бюджета городского округа Фрязино</t>
  </si>
  <si>
    <t>».</t>
  </si>
  <si>
    <t>Мероприятие 01.12. Мероприятия по проведению капитального ремонта в муниципальных общеобразовательных организациях в Московской области</t>
  </si>
  <si>
    <t>Проведен капитальный ремонт в муниципальных дошкольных организациях</t>
  </si>
  <si>
    <t>4.2.</t>
  </si>
  <si>
    <t>Администрация городского округа Фрязино</t>
  </si>
  <si>
    <t>Управление образования и подведомственные учреждения, Администрация г.о. Фрязино</t>
  </si>
  <si>
    <t>Мероприятие 02.09. Создание и содержание мест для детей в возрасте от 1,5 до 7 лет в организациях, осуществляющих присмотр и уход за детьми</t>
  </si>
  <si>
    <t>Мероприятие 01.01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</si>
  <si>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01.16. Финансовое обеспечение государственных гарантий реализации прав на получение общедоступного и 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</si>
  <si>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Мероприятие 01.17. 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</si>
  <si>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5.</t>
  </si>
  <si>
    <t>Основное мероприятие 08. Модернизация школьных систем образования в рамках государственной программы Российской Федерации «Развитие образования»</t>
  </si>
  <si>
    <t>5.1.</t>
  </si>
  <si>
    <t>4.3.</t>
  </si>
  <si>
    <t>Мероприятие E1.02. Создание центров образования естественно-научной и технологической направленностей</t>
  </si>
  <si>
    <t>Мероприятие 08.01. Проведение работ по капитальному ремонту зданий региональных (муниципальных) общеобразовательных организаций</t>
  </si>
  <si>
    <t>Мероприятие 08.02.                       Оснащение отремонтированных зданий общеобразовательных организаций средствами обучения и воспитания</t>
  </si>
  <si>
    <t>Мероприятие 08.03.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</si>
  <si>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 xml:space="preserve">Основное мероприятие E1. Федеральный проект «Современная школа» </t>
  </si>
  <si>
    <t>2.7.</t>
  </si>
  <si>
    <t>Мероприятие 02.07.              Профессиональная физическая охрана муниципальных учреждений дошкольного образования</t>
  </si>
  <si>
    <t>1.5.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</si>
  <si>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организации, оказывающие услуги дошкольного, начального общего, основного общего, среднего общего образования</t>
  </si>
  <si>
    <t>Мероприятие 03.03                 Профессиональная физическая охрана муниципальных учреждений дополнительного образования</t>
  </si>
  <si>
    <t>Всего по подпрограмме, в том числе :</t>
  </si>
  <si>
    <t>Внебюджетные средства</t>
  </si>
  <si>
    <t>Всего по ГРБС, в том числе:</t>
  </si>
  <si>
    <t>Наименование главного распорядителя средств бюджета городского округа Фрязино</t>
  </si>
  <si>
    <t>Управление образования администрации городского округа  Фрязино (далее – Управление образования)</t>
  </si>
  <si>
    <t>Основное мероприятие 01.                   Проведение капитального ремонта объектов дошкольного образования, закупка оборудования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</si>
  <si>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организации, оказывающих услуги дошкольного, начального общего, основного общего, среднего общего образования</t>
  </si>
  <si>
    <t>Мероприятие 03.18                            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 в муниципальных общеобразовательных организациях в Московской области</t>
  </si>
  <si>
    <t>Всего по ГРБС, в том числе :</t>
  </si>
  <si>
    <t>Всего по подпрограмме, в том числе:</t>
  </si>
  <si>
    <t>Управление образования администрации городского округа Фрязино (далее - Управление образования)</t>
  </si>
  <si>
    <t>Управление образования и подведомственные учреждения, Администрация г.о. Фрязино и подведомственные учреждения</t>
  </si>
  <si>
    <t>Администрация г.о. Фрязино и подведомственные учреждения</t>
  </si>
  <si>
    <t xml:space="preserve">Паспорт подпрограммы I «Дошкольное образование» муниципальной программы городского округа Фрязино Московской области «Образование» (далее - муниципальная подпрограмма)  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</si>
  <si>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(далее - подпрограмма)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</si>
  <si>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-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</si>
  <si>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(далее - подпрограмма)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</si>
  <si>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«Образование» на 2020 - 2024 годы (далее - подпрограмма)</t>
  </si>
  <si>
    <t>Паспорт подпрограммы V «Обеспечивающая подпрограмма» (далее - подпрограмма)</t>
  </si>
  <si>
    <t>Перечень мероприятий подпрограммы V «Обеспечивающая подпрограмма» (далее - подпрограмма)</t>
  </si>
  <si>
    <t>2022 - 2024 годы</t>
  </si>
  <si>
    <t>Администрация г.о. Фрязино и подведомственные учреждения, Управление образования и подведомственные учреждения</t>
  </si>
  <si>
    <t>Основное мероприятие 04. 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</t>
  </si>
  <si>
    <t>Мероприятие 04.05. Реализация отдельных мероприятий муниципальных программ в сфере образования (на оплату труда педагогов дополнительного образования)</t>
  </si>
  <si>
    <t>Администрация  городского округа Фрязино</t>
  </si>
  <si>
    <t>Мероприятие 01.05               Профессиональная физическая охрана муниципальных учреждений в сфере общеобразовательных организаций</t>
  </si>
  <si>
    <t>Мероприятие E1.01.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</si>
  <si>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2.8.</t>
  </si>
  <si>
    <t>Мероприятие 03.21.        Реализация мероприятий по благоустройству территорий муниципальных образовательных организаций</t>
  </si>
  <si>
    <t>1.6.</t>
  </si>
  <si>
    <t>1.7.</t>
  </si>
  <si>
    <t>1.8.</t>
  </si>
  <si>
    <t>1.9.</t>
  </si>
  <si>
    <t>Мероприятие 01.06          Организация питания обучающихся и воспитанников общеобразовательных организаций</t>
  </si>
  <si>
    <t>4.4.</t>
  </si>
  <si>
    <t>Мероприятие 08.04.          Обеспечение в отношении объектов капитального ремонта требований к антитеррористичческой защищенности объектов (территорий), установленных законодательством</t>
  </si>
  <si>
    <t>6.</t>
  </si>
  <si>
    <t>Основное мероприятие Е2. Федеральный проект "успех каждого ребенка"</t>
  </si>
  <si>
    <t>7.</t>
  </si>
  <si>
    <t>Основное мероприятие ЕВ. Федеральный проект "Патриотическое воспитание граждан Российской Федерации"</t>
  </si>
  <si>
    <t>8.</t>
  </si>
  <si>
    <t>Мероприятие 03.19 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</si>
  <si>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Мероприятие ЕВ.1. Обеспечение деятельности советников директора по воспитанию и взаимодействию с детскими общественыыми объединениями в муниципальных общеобразовательных организациях в Московской области</t>
  </si>
  <si>
    <t>Перечень мероприятий подпрограммы I «Дошкольное образование»  муниципальной программы городского округа Фрязино  Московской области «Образование» (далее - подпрограмма)</t>
  </si>
  <si>
    <t>Приложение 1                                                                                                                                                         к муниципальной программе городского округа Фрязино                                                                                                                                Московской области "Образование" на 2020-2024 годы</t>
  </si>
  <si>
    <t>Приложение  2                                                                                                        к муниципальной программе городского округа Фрязино Московской области «Образование» на 2020 - 2024 годы»</t>
  </si>
  <si>
    <t>Приложение к подпрограмме I "Дошкольное образование"                                                                                                                муниципальной программе  городского округа Фрязино                                                                                                               Московской области "Образование" на 2020-2024 годы</t>
  </si>
  <si>
    <t>Приложение к подпрограмме II "Общее образование" муниципальной программы городского округа Фрязино Московской области "Образование" на 2020-2024 годы</t>
  </si>
  <si>
    <t>Приложение  3
к муниципальной программе городского округа Фрязино Московской области «Образование» на 2020- 2024 годы»</t>
  </si>
  <si>
    <t>Приложение к подпрограмме III "Дополнительное образование,                                                                                           воспитание и психолого-социальное сопровождение детей"                                                                  муниципальной программы городского округа Фрязино                                                                                                                      Московской области "Образование" на 2020-2024 годы</t>
  </si>
  <si>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</si>
  <si>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 xml:space="preserve">Приложение  к подпрограмме V «Обеспечивающая подпрограмма» муниципальной программы городского округа Фрязино Московской области «Образование» на 2020-2024 годы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</si>
</sst>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\-mmm"/>
    <numFmt numFmtId="166" formatCode="#,##0.00\ &quot;₽&quot;"/>
  </numFmts>
  <fonts count="26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color theme="1" tint="0.1499984740745262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27"/>
    <xf numFmtId="0" fontId="15" fillId="0" borderId="27"/>
    <xf numFmtId="0" fontId="16" fillId="0" borderId="27"/>
    <xf numFmtId="0" fontId="16" fillId="0" borderId="27"/>
    <xf numFmtId="0" fontId="16" fillId="0" borderId="27"/>
  </cellStyleXfs>
  <cellXfs count="554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0" fillId="0" borderId="1" xfId="0" applyNumberFormat="1" applyFont="1" applyBorder="1"/>
    <xf numFmtId="0" fontId="3" fillId="0" borderId="1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/>
    </xf>
    <xf numFmtId="0" fontId="9" fillId="0" borderId="18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4" fontId="9" fillId="0" borderId="15" xfId="0" applyNumberFormat="1" applyFont="1" applyBorder="1" applyAlignment="1">
      <alignment horizontal="center" vertical="top" wrapText="1"/>
    </xf>
    <xf numFmtId="0" fontId="9" fillId="0" borderId="19" xfId="0" applyNumberFormat="1" applyFont="1" applyBorder="1" applyAlignment="1">
      <alignment horizontal="left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13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left" vertical="top" wrapText="1"/>
    </xf>
    <xf numFmtId="4" fontId="4" fillId="0" borderId="12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2" fillId="0" borderId="1" xfId="0" applyNumberFormat="1" applyFont="1" applyBorder="1"/>
    <xf numFmtId="4" fontId="4" fillId="0" borderId="7" xfId="0" applyNumberFormat="1" applyFont="1" applyFill="1" applyBorder="1" applyAlignment="1">
      <alignment horizontal="center" vertical="top" wrapText="1"/>
    </xf>
    <xf numFmtId="4" fontId="7" fillId="0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/>
    <xf numFmtId="4" fontId="7" fillId="0" borderId="15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7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right"/>
    </xf>
    <xf numFmtId="0" fontId="0" fillId="0" borderId="27" xfId="0" applyNumberFormat="1" applyFont="1" applyBorder="1"/>
    <xf numFmtId="4" fontId="7" fillId="0" borderId="46" xfId="0" applyNumberFormat="1" applyFont="1" applyFill="1" applyBorder="1" applyAlignment="1">
      <alignment horizontal="center" vertical="top"/>
    </xf>
    <xf numFmtId="0" fontId="0" fillId="0" borderId="27" xfId="1" applyFont="1"/>
    <xf numFmtId="0" fontId="5" fillId="0" borderId="27" xfId="1" applyNumberFormat="1" applyFont="1" applyBorder="1" applyAlignment="1">
      <alignment horizontal="right"/>
    </xf>
    <xf numFmtId="0" fontId="0" fillId="0" borderId="27" xfId="3" applyFont="1"/>
    <xf numFmtId="0" fontId="0" fillId="0" borderId="27" xfId="5" applyFont="1"/>
    <xf numFmtId="0" fontId="0" fillId="0" borderId="27" xfId="5" applyNumberFormat="1" applyFont="1" applyBorder="1"/>
    <xf numFmtId="0" fontId="10" fillId="0" borderId="27" xfId="5" applyNumberFormat="1" applyFont="1" applyBorder="1"/>
    <xf numFmtId="4" fontId="4" fillId="0" borderId="7" xfId="5" applyNumberFormat="1" applyFont="1" applyFill="1" applyBorder="1" applyAlignment="1">
      <alignment horizontal="center" vertical="top" wrapText="1"/>
    </xf>
    <xf numFmtId="0" fontId="11" fillId="0" borderId="27" xfId="5" applyNumberFormat="1" applyFont="1" applyBorder="1"/>
    <xf numFmtId="4" fontId="7" fillId="0" borderId="28" xfId="0" applyNumberFormat="1" applyFont="1" applyFill="1" applyBorder="1" applyAlignment="1">
      <alignment horizontal="center" vertical="top" wrapText="1"/>
    </xf>
    <xf numFmtId="4" fontId="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Border="1" applyAlignment="1">
      <alignment horizontal="center" vertical="top" wrapText="1"/>
    </xf>
    <xf numFmtId="4" fontId="14" fillId="0" borderId="1" xfId="0" applyNumberFormat="1" applyFont="1" applyBorder="1"/>
    <xf numFmtId="0" fontId="3" fillId="0" borderId="47" xfId="0" applyNumberFormat="1" applyFont="1" applyBorder="1" applyAlignment="1">
      <alignment vertical="top" wrapText="1"/>
    </xf>
    <xf numFmtId="4" fontId="4" fillId="0" borderId="47" xfId="0" applyNumberFormat="1" applyFont="1" applyBorder="1" applyAlignment="1">
      <alignment horizontal="center" vertical="center" wrapText="1"/>
    </xf>
    <xf numFmtId="4" fontId="4" fillId="0" borderId="47" xfId="0" applyNumberFormat="1" applyFont="1" applyBorder="1" applyAlignment="1">
      <alignment horizontal="center" vertical="center"/>
    </xf>
    <xf numFmtId="0" fontId="1" fillId="0" borderId="0" xfId="0" applyFont="1"/>
    <xf numFmtId="0" fontId="7" fillId="0" borderId="1" xfId="0" applyNumberFormat="1" applyFont="1" applyBorder="1" applyAlignment="1">
      <alignment horizontal="right"/>
    </xf>
    <xf numFmtId="4" fontId="1" fillId="0" borderId="47" xfId="0" applyNumberFormat="1" applyFont="1" applyBorder="1" applyAlignment="1">
      <alignment horizontal="center" vertical="center"/>
    </xf>
    <xf numFmtId="0" fontId="6" fillId="0" borderId="27" xfId="0" applyNumberFormat="1" applyFont="1" applyBorder="1"/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" fontId="17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right"/>
    </xf>
    <xf numFmtId="0" fontId="1" fillId="0" borderId="7" xfId="0" applyNumberFormat="1" applyFont="1" applyFill="1" applyBorder="1"/>
    <xf numFmtId="0" fontId="4" fillId="0" borderId="46" xfId="0" applyNumberFormat="1" applyFont="1" applyFill="1" applyBorder="1" applyAlignment="1">
      <alignment horizontal="left" vertical="top" wrapText="1"/>
    </xf>
    <xf numFmtId="0" fontId="1" fillId="0" borderId="46" xfId="0" applyNumberFormat="1" applyFont="1" applyFill="1" applyBorder="1"/>
    <xf numFmtId="0" fontId="4" fillId="0" borderId="47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/>
    </xf>
    <xf numFmtId="0" fontId="0" fillId="0" borderId="0" xfId="0" applyFill="1"/>
    <xf numFmtId="0" fontId="5" fillId="0" borderId="1" xfId="0" applyNumberFormat="1" applyFont="1" applyFill="1" applyBorder="1" applyAlignment="1">
      <alignment horizontal="right"/>
    </xf>
    <xf numFmtId="4" fontId="7" fillId="0" borderId="47" xfId="0" applyNumberFormat="1" applyFont="1" applyFill="1" applyBorder="1" applyAlignment="1">
      <alignment horizontal="center" vertical="top" wrapText="1"/>
    </xf>
    <xf numFmtId="4" fontId="1" fillId="0" borderId="47" xfId="0" applyNumberFormat="1" applyFont="1" applyFill="1" applyBorder="1" applyAlignment="1">
      <alignment horizontal="center" vertical="center"/>
    </xf>
    <xf numFmtId="0" fontId="3" fillId="0" borderId="47" xfId="0" applyNumberFormat="1" applyFont="1" applyFill="1" applyBorder="1" applyAlignment="1">
      <alignment vertical="top" wrapText="1"/>
    </xf>
    <xf numFmtId="0" fontId="4" fillId="0" borderId="3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0" fillId="0" borderId="1" xfId="0" applyFont="1" applyFill="1" applyBorder="1" applyAlignment="1">
      <alignment vertical="top"/>
    </xf>
    <xf numFmtId="0" fontId="3" fillId="0" borderId="47" xfId="0" applyNumberFormat="1" applyFont="1" applyBorder="1" applyAlignment="1">
      <alignment horizontal="left" vertical="top" wrapText="1"/>
    </xf>
    <xf numFmtId="0" fontId="0" fillId="0" borderId="27" xfId="0" applyFont="1" applyBorder="1"/>
    <xf numFmtId="0" fontId="3" fillId="0" borderId="48" xfId="0" applyNumberFormat="1" applyFont="1" applyBorder="1" applyAlignment="1">
      <alignment vertical="top" wrapText="1"/>
    </xf>
    <xf numFmtId="0" fontId="3" fillId="0" borderId="47" xfId="0" applyFont="1" applyBorder="1" applyAlignment="1">
      <alignment wrapText="1"/>
    </xf>
    <xf numFmtId="4" fontId="3" fillId="0" borderId="47" xfId="0" applyNumberFormat="1" applyFont="1" applyBorder="1" applyAlignment="1">
      <alignment horizontal="center" vertical="center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47" xfId="0" applyNumberFormat="1" applyFont="1" applyFill="1" applyBorder="1" applyAlignment="1">
      <alignment horizontal="center" vertical="center" wrapText="1"/>
    </xf>
    <xf numFmtId="0" fontId="3" fillId="0" borderId="47" xfId="0" applyFont="1" applyBorder="1" applyAlignment="1">
      <alignment vertical="top" wrapText="1"/>
    </xf>
    <xf numFmtId="0" fontId="3" fillId="0" borderId="47" xfId="0" applyNumberFormat="1" applyFont="1" applyBorder="1" applyAlignment="1">
      <alignment vertical="top"/>
    </xf>
    <xf numFmtId="0" fontId="4" fillId="0" borderId="47" xfId="0" applyNumberFormat="1" applyFont="1" applyBorder="1" applyAlignment="1">
      <alignment vertical="top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/>
    </xf>
    <xf numFmtId="0" fontId="3" fillId="0" borderId="19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/>
    </xf>
    <xf numFmtId="0" fontId="9" fillId="0" borderId="47" xfId="3" applyNumberFormat="1" applyFont="1" applyBorder="1" applyAlignment="1">
      <alignment vertical="top" wrapText="1"/>
    </xf>
    <xf numFmtId="4" fontId="9" fillId="0" borderId="47" xfId="3" applyNumberFormat="1" applyFont="1" applyBorder="1" applyAlignment="1">
      <alignment horizontal="center" vertical="top" wrapText="1"/>
    </xf>
    <xf numFmtId="0" fontId="0" fillId="0" borderId="27" xfId="3" applyFont="1" applyAlignment="1">
      <alignment horizontal="right"/>
    </xf>
    <xf numFmtId="0" fontId="1" fillId="0" borderId="1" xfId="0" applyNumberFormat="1" applyFont="1" applyBorder="1" applyAlignment="1">
      <alignment horizontal="right"/>
    </xf>
    <xf numFmtId="4" fontId="1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Fill="1" applyBorder="1" applyAlignment="1">
      <alignment horizontal="left" vertical="top" wrapText="1"/>
    </xf>
    <xf numFmtId="4" fontId="4" fillId="0" borderId="47" xfId="0" applyNumberFormat="1" applyFont="1" applyFill="1" applyBorder="1" applyAlignment="1">
      <alignment horizontal="center" vertical="center"/>
    </xf>
    <xf numFmtId="0" fontId="3" fillId="0" borderId="47" xfId="1" applyNumberFormat="1" applyFont="1" applyFill="1" applyBorder="1" applyAlignment="1">
      <alignment vertical="top" wrapText="1"/>
    </xf>
    <xf numFmtId="0" fontId="4" fillId="0" borderId="47" xfId="1" applyNumberFormat="1" applyFont="1" applyFill="1" applyBorder="1" applyAlignment="1">
      <alignment vertical="top" wrapText="1"/>
    </xf>
    <xf numFmtId="0" fontId="3" fillId="0" borderId="47" xfId="1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/>
    <xf numFmtId="0" fontId="0" fillId="0" borderId="27" xfId="0" applyNumberFormat="1" applyFont="1" applyFill="1" applyBorder="1"/>
    <xf numFmtId="4" fontId="19" fillId="0" borderId="47" xfId="1" applyNumberFormat="1" applyFont="1" applyFill="1" applyBorder="1" applyAlignment="1">
      <alignment horizontal="center" vertical="top" wrapText="1"/>
    </xf>
    <xf numFmtId="4" fontId="19" fillId="0" borderId="47" xfId="1" applyNumberFormat="1" applyFont="1" applyFill="1" applyBorder="1" applyAlignment="1">
      <alignment horizontal="center" vertical="top"/>
    </xf>
    <xf numFmtId="0" fontId="9" fillId="0" borderId="47" xfId="3" applyNumberFormat="1" applyFont="1" applyFill="1" applyBorder="1" applyAlignment="1">
      <alignment vertical="top" wrapText="1"/>
    </xf>
    <xf numFmtId="0" fontId="9" fillId="0" borderId="47" xfId="3" applyNumberFormat="1" applyFont="1" applyFill="1" applyBorder="1" applyAlignment="1">
      <alignment horizontal="left" vertical="top" wrapText="1"/>
    </xf>
    <xf numFmtId="0" fontId="1" fillId="0" borderId="27" xfId="1" applyNumberFormat="1" applyFont="1" applyFill="1" applyBorder="1"/>
    <xf numFmtId="0" fontId="2" fillId="0" borderId="27" xfId="1" applyNumberFormat="1" applyFont="1" applyFill="1" applyBorder="1"/>
    <xf numFmtId="0" fontId="0" fillId="0" borderId="27" xfId="1" applyFont="1" applyFill="1"/>
    <xf numFmtId="0" fontId="8" fillId="0" borderId="47" xfId="1" applyNumberFormat="1" applyFont="1" applyFill="1" applyBorder="1" applyAlignment="1">
      <alignment vertical="top" wrapText="1"/>
    </xf>
    <xf numFmtId="0" fontId="0" fillId="0" borderId="27" xfId="1" applyNumberFormat="1" applyFont="1" applyFill="1" applyBorder="1" applyAlignment="1">
      <alignment horizontal="right"/>
    </xf>
    <xf numFmtId="0" fontId="3" fillId="0" borderId="47" xfId="0" applyNumberFormat="1" applyFont="1" applyFill="1" applyBorder="1" applyAlignment="1">
      <alignment horizontal="left" vertical="top" wrapText="1"/>
    </xf>
    <xf numFmtId="4" fontId="12" fillId="3" borderId="1" xfId="0" applyNumberFormat="1" applyFont="1" applyFill="1" applyBorder="1"/>
    <xf numFmtId="0" fontId="0" fillId="0" borderId="59" xfId="3" applyFont="1" applyBorder="1"/>
    <xf numFmtId="0" fontId="4" fillId="0" borderId="12" xfId="0" applyNumberFormat="1" applyFont="1" applyFill="1" applyBorder="1" applyAlignment="1">
      <alignment vertical="top" wrapText="1"/>
    </xf>
    <xf numFmtId="4" fontId="7" fillId="0" borderId="3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vertical="top" wrapText="1"/>
    </xf>
    <xf numFmtId="4" fontId="0" fillId="0" borderId="0" xfId="0" applyNumberFormat="1"/>
    <xf numFmtId="0" fontId="3" fillId="0" borderId="4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/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left" vertical="top" wrapText="1"/>
    </xf>
    <xf numFmtId="4" fontId="17" fillId="0" borderId="14" xfId="0" applyNumberFormat="1" applyFont="1" applyFill="1" applyBorder="1" applyAlignment="1">
      <alignment horizontal="center" vertical="top" wrapText="1"/>
    </xf>
    <xf numFmtId="4" fontId="17" fillId="0" borderId="15" xfId="0" applyNumberFormat="1" applyFont="1" applyFill="1" applyBorder="1" applyAlignment="1">
      <alignment horizontal="center" vertical="top" wrapText="1"/>
    </xf>
    <xf numFmtId="0" fontId="19" fillId="0" borderId="8" xfId="0" applyNumberFormat="1" applyFont="1" applyFill="1" applyBorder="1" applyAlignment="1">
      <alignment horizontal="left" vertical="top" wrapText="1"/>
    </xf>
    <xf numFmtId="4" fontId="17" fillId="0" borderId="12" xfId="0" applyNumberFormat="1" applyFont="1" applyFill="1" applyBorder="1" applyAlignment="1">
      <alignment horizontal="center" vertical="top" wrapText="1"/>
    </xf>
    <xf numFmtId="4" fontId="17" fillId="0" borderId="19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left" vertical="top" wrapText="1"/>
    </xf>
    <xf numFmtId="4" fontId="17" fillId="0" borderId="21" xfId="0" applyNumberFormat="1" applyFont="1" applyFill="1" applyBorder="1" applyAlignment="1">
      <alignment horizontal="center" vertical="top" wrapText="1"/>
    </xf>
    <xf numFmtId="1" fontId="19" fillId="0" borderId="20" xfId="0" applyNumberFormat="1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9" fillId="0" borderId="20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top" wrapText="1"/>
    </xf>
    <xf numFmtId="4" fontId="17" fillId="0" borderId="20" xfId="0" applyNumberFormat="1" applyFont="1" applyFill="1" applyBorder="1" applyAlignment="1">
      <alignment horizontal="center" vertical="top" wrapText="1"/>
    </xf>
    <xf numFmtId="0" fontId="19" fillId="0" borderId="22" xfId="0" applyNumberFormat="1" applyFont="1" applyFill="1" applyBorder="1" applyAlignment="1">
      <alignment vertical="top" wrapText="1"/>
    </xf>
    <xf numFmtId="4" fontId="17" fillId="0" borderId="28" xfId="0" applyNumberFormat="1" applyFont="1" applyFill="1" applyBorder="1" applyAlignment="1">
      <alignment horizontal="center" vertical="top" wrapText="1"/>
    </xf>
    <xf numFmtId="1" fontId="19" fillId="0" borderId="12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18" xfId="0" applyNumberFormat="1" applyFont="1" applyFill="1" applyBorder="1" applyAlignment="1">
      <alignment horizontal="left" vertical="top" wrapText="1"/>
    </xf>
    <xf numFmtId="0" fontId="19" fillId="0" borderId="48" xfId="0" applyNumberFormat="1" applyFont="1" applyFill="1" applyBorder="1" applyAlignment="1">
      <alignment vertical="top" wrapText="1"/>
    </xf>
    <xf numFmtId="1" fontId="19" fillId="0" borderId="2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vertical="top" wrapText="1"/>
    </xf>
    <xf numFmtId="4" fontId="17" fillId="0" borderId="47" xfId="0" applyNumberFormat="1" applyFont="1" applyFill="1" applyBorder="1" applyAlignment="1">
      <alignment horizontal="center" vertical="top" wrapText="1"/>
    </xf>
    <xf numFmtId="4" fontId="17" fillId="0" borderId="51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4" fontId="23" fillId="0" borderId="47" xfId="0" applyNumberFormat="1" applyFont="1" applyFill="1" applyBorder="1" applyAlignment="1">
      <alignment horizontal="center" vertical="top"/>
    </xf>
    <xf numFmtId="0" fontId="24" fillId="0" borderId="47" xfId="0" applyFont="1" applyFill="1" applyBorder="1"/>
    <xf numFmtId="0" fontId="0" fillId="0" borderId="27" xfId="5" applyFont="1" applyFill="1"/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28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41" xfId="5" applyNumberFormat="1" applyFont="1" applyFill="1" applyBorder="1" applyAlignment="1">
      <alignment horizontal="left" vertical="top" wrapText="1"/>
    </xf>
    <xf numFmtId="4" fontId="4" fillId="0" borderId="36" xfId="5" applyNumberFormat="1" applyFont="1" applyFill="1" applyBorder="1" applyAlignment="1">
      <alignment horizontal="center" vertical="top" wrapText="1"/>
    </xf>
    <xf numFmtId="4" fontId="4" fillId="0" borderId="8" xfId="5" applyNumberFormat="1" applyFont="1" applyFill="1" applyBorder="1" applyAlignment="1">
      <alignment horizontal="center" vertical="top" wrapText="1"/>
    </xf>
    <xf numFmtId="0" fontId="4" fillId="0" borderId="18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4" fontId="4" fillId="0" borderId="12" xfId="5" applyNumberFormat="1" applyFont="1" applyFill="1" applyBorder="1" applyAlignment="1">
      <alignment horizontal="center" vertical="top" wrapText="1"/>
    </xf>
    <xf numFmtId="0" fontId="4" fillId="0" borderId="40" xfId="5" applyNumberFormat="1" applyFont="1" applyFill="1" applyBorder="1" applyAlignment="1">
      <alignment horizontal="left" vertical="top" wrapText="1"/>
    </xf>
    <xf numFmtId="0" fontId="4" fillId="0" borderId="6" xfId="5" applyNumberFormat="1" applyFont="1" applyFill="1" applyBorder="1" applyAlignment="1">
      <alignment horizontal="left" vertical="top" wrapText="1"/>
    </xf>
    <xf numFmtId="0" fontId="4" fillId="0" borderId="27" xfId="5" applyNumberFormat="1" applyFont="1" applyFill="1" applyBorder="1" applyAlignment="1">
      <alignment horizontal="left" vertical="top" wrapText="1"/>
    </xf>
    <xf numFmtId="0" fontId="11" fillId="0" borderId="27" xfId="5" applyNumberFormat="1" applyFont="1" applyFill="1" applyBorder="1"/>
    <xf numFmtId="0" fontId="11" fillId="0" borderId="27" xfId="5" applyNumberFormat="1" applyFont="1" applyFill="1" applyBorder="1" applyAlignment="1">
      <alignment wrapText="1"/>
    </xf>
    <xf numFmtId="1" fontId="19" fillId="0" borderId="4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1" fontId="19" fillId="0" borderId="15" xfId="0" applyNumberFormat="1" applyFont="1" applyFill="1" applyBorder="1" applyAlignment="1">
      <alignment horizontal="center" vertical="top" wrapText="1"/>
    </xf>
    <xf numFmtId="0" fontId="19" fillId="0" borderId="15" xfId="0" applyNumberFormat="1" applyFont="1" applyFill="1" applyBorder="1" applyAlignment="1">
      <alignment vertical="top" wrapText="1"/>
    </xf>
    <xf numFmtId="0" fontId="19" fillId="0" borderId="15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top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center"/>
    </xf>
    <xf numFmtId="0" fontId="14" fillId="0" borderId="47" xfId="0" applyFont="1" applyFill="1" applyBorder="1" applyAlignment="1">
      <alignment horizontal="center" vertical="top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1" fillId="0" borderId="50" xfId="0" applyFont="1" applyFill="1" applyBorder="1" applyAlignment="1">
      <alignment horizontal="center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14" fillId="0" borderId="27" xfId="0" applyFont="1" applyFill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27" xfId="0" applyNumberFormat="1" applyFont="1" applyFill="1" applyBorder="1" applyAlignment="1">
      <alignment horizontal="center" vertical="top" wrapText="1"/>
    </xf>
    <xf numFmtId="0" fontId="4" fillId="0" borderId="27" xfId="0" applyNumberFormat="1" applyFont="1" applyFill="1" applyBorder="1" applyAlignment="1">
      <alignment horizontal="left" vertical="top" wrapText="1"/>
    </xf>
    <xf numFmtId="4" fontId="7" fillId="0" borderId="27" xfId="0" applyNumberFormat="1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/>
    </xf>
    <xf numFmtId="0" fontId="4" fillId="0" borderId="50" xfId="0" applyNumberFormat="1" applyFont="1" applyFill="1" applyBorder="1" applyAlignment="1">
      <alignment horizontal="left" vertical="top" wrapText="1"/>
    </xf>
    <xf numFmtId="4" fontId="7" fillId="0" borderId="50" xfId="0" applyNumberFormat="1" applyFont="1" applyFill="1" applyBorder="1" applyAlignment="1">
      <alignment horizontal="center" vertical="top"/>
    </xf>
    <xf numFmtId="4" fontId="25" fillId="0" borderId="47" xfId="0" applyNumberFormat="1" applyFont="1" applyFill="1" applyBorder="1" applyAlignment="1">
      <alignment horizontal="center" vertical="center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22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27" xfId="0" applyNumberFormat="1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7" xfId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left" vertical="top" wrapText="1"/>
    </xf>
    <xf numFmtId="0" fontId="9" fillId="0" borderId="27" xfId="3" applyNumberFormat="1" applyFont="1" applyBorder="1" applyAlignment="1">
      <alignment horizontal="left" vertical="top" wrapText="1"/>
    </xf>
    <xf numFmtId="0" fontId="2" fillId="0" borderId="27" xfId="0" applyNumberFormat="1" applyFont="1" applyBorder="1" applyAlignment="1">
      <alignment horizontal="left" vertical="top" wrapText="1"/>
    </xf>
    <xf numFmtId="0" fontId="0" fillId="0" borderId="27" xfId="0" applyBorder="1" applyAlignment="1">
      <alignment wrapText="1"/>
    </xf>
    <xf numFmtId="0" fontId="3" fillId="0" borderId="47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47" xfId="0" applyNumberFormat="1" applyFont="1" applyBorder="1" applyAlignment="1">
      <alignment horizontal="left" vertical="top"/>
    </xf>
    <xf numFmtId="0" fontId="3" fillId="0" borderId="54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/>
    </xf>
    <xf numFmtId="0" fontId="3" fillId="0" borderId="47" xfId="0" applyFont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left" vertical="top" wrapText="1"/>
    </xf>
    <xf numFmtId="0" fontId="19" fillId="0" borderId="16" xfId="0" applyNumberFormat="1" applyFont="1" applyFill="1" applyBorder="1" applyAlignment="1">
      <alignment horizontal="left" vertical="top" wrapText="1"/>
    </xf>
    <xf numFmtId="0" fontId="19" fillId="0" borderId="11" xfId="0" applyNumberFormat="1" applyFont="1" applyFill="1" applyBorder="1" applyAlignment="1">
      <alignment horizontal="left" vertical="top" wrapText="1"/>
    </xf>
    <xf numFmtId="0" fontId="22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2" fillId="0" borderId="4" xfId="0" applyNumberFormat="1" applyFont="1" applyFill="1" applyBorder="1" applyAlignment="1">
      <alignment horizontal="center" vertical="top" wrapText="1"/>
    </xf>
    <xf numFmtId="0" fontId="22" fillId="0" borderId="5" xfId="0" applyNumberFormat="1" applyFont="1" applyFill="1" applyBorder="1" applyAlignment="1">
      <alignment horizontal="center" vertical="top" wrapText="1"/>
    </xf>
    <xf numFmtId="0" fontId="22" fillId="0" borderId="6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11" xfId="0" applyNumberFormat="1" applyFont="1" applyFill="1" applyBorder="1" applyAlignment="1">
      <alignment horizontal="center" vertical="center" wrapText="1"/>
    </xf>
    <xf numFmtId="0" fontId="20" fillId="0" borderId="8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top" wrapText="1"/>
    </xf>
    <xf numFmtId="0" fontId="19" fillId="0" borderId="16" xfId="0" applyNumberFormat="1" applyFont="1" applyFill="1" applyBorder="1" applyAlignment="1">
      <alignment horizontal="center" vertical="top" wrapText="1"/>
    </xf>
    <xf numFmtId="0" fontId="19" fillId="0" borderId="11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17" xfId="0" applyNumberFormat="1" applyFont="1" applyFill="1" applyBorder="1" applyAlignment="1">
      <alignment horizontal="left" vertical="top" wrapText="1"/>
    </xf>
    <xf numFmtId="0" fontId="19" fillId="0" borderId="12" xfId="0" applyNumberFormat="1" applyFont="1" applyFill="1" applyBorder="1" applyAlignment="1">
      <alignment horizontal="center" vertical="top" wrapText="1"/>
    </xf>
    <xf numFmtId="0" fontId="19" fillId="0" borderId="17" xfId="0" applyNumberFormat="1" applyFont="1" applyFill="1" applyBorder="1" applyAlignment="1">
      <alignment horizontal="center" vertical="top" wrapText="1"/>
    </xf>
    <xf numFmtId="0" fontId="19" fillId="0" borderId="15" xfId="0" applyNumberFormat="1" applyFont="1" applyFill="1" applyBorder="1" applyAlignment="1">
      <alignment horizontal="center" vertical="top" wrapText="1"/>
    </xf>
    <xf numFmtId="1" fontId="19" fillId="0" borderId="4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19" fillId="0" borderId="47" xfId="0" applyNumberFormat="1" applyFont="1" applyFill="1" applyBorder="1" applyAlignment="1">
      <alignment horizontal="center" vertical="top" wrapText="1"/>
    </xf>
    <xf numFmtId="1" fontId="19" fillId="0" borderId="12" xfId="0" applyNumberFormat="1" applyFont="1" applyFill="1" applyBorder="1" applyAlignment="1">
      <alignment horizontal="center" vertical="top" wrapText="1"/>
    </xf>
    <xf numFmtId="1" fontId="19" fillId="0" borderId="20" xfId="0" applyNumberFormat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vertical="top" wrapText="1"/>
    </xf>
    <xf numFmtId="0" fontId="19" fillId="0" borderId="20" xfId="0" applyNumberFormat="1" applyFont="1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19" fillId="0" borderId="20" xfId="0" applyNumberFormat="1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2" xfId="0" applyBorder="1" applyAlignment="1">
      <alignment vertical="top" wrapText="1"/>
    </xf>
    <xf numFmtId="0" fontId="0" fillId="0" borderId="27" xfId="0" applyBorder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57" xfId="0" applyNumberFormat="1" applyFont="1" applyBorder="1" applyAlignment="1">
      <alignment horizontal="center" vertical="top" wrapText="1"/>
    </xf>
    <xf numFmtId="0" fontId="6" fillId="0" borderId="63" xfId="0" applyNumberFormat="1" applyFont="1" applyBorder="1" applyAlignment="1">
      <alignment horizontal="center" vertical="top" wrapText="1"/>
    </xf>
    <xf numFmtId="0" fontId="6" fillId="0" borderId="58" xfId="0" applyNumberFormat="1" applyFont="1" applyBorder="1" applyAlignment="1">
      <alignment horizontal="center" vertical="top" wrapText="1"/>
    </xf>
    <xf numFmtId="0" fontId="6" fillId="0" borderId="59" xfId="0" applyNumberFormat="1" applyFont="1" applyBorder="1" applyAlignment="1">
      <alignment horizontal="center" vertical="top" wrapText="1"/>
    </xf>
    <xf numFmtId="0" fontId="6" fillId="0" borderId="27" xfId="0" applyNumberFormat="1" applyFont="1" applyBorder="1" applyAlignment="1">
      <alignment horizontal="center" vertical="top" wrapText="1"/>
    </xf>
    <xf numFmtId="0" fontId="6" fillId="0" borderId="60" xfId="0" applyNumberFormat="1" applyFont="1" applyBorder="1" applyAlignment="1">
      <alignment horizontal="center" vertical="top" wrapText="1"/>
    </xf>
    <xf numFmtId="0" fontId="6" fillId="0" borderId="61" xfId="0" applyNumberFormat="1" applyFont="1" applyBorder="1" applyAlignment="1">
      <alignment horizontal="center" vertical="top" wrapText="1"/>
    </xf>
    <xf numFmtId="0" fontId="6" fillId="0" borderId="56" xfId="0" applyNumberFormat="1" applyFont="1" applyBorder="1" applyAlignment="1">
      <alignment horizontal="center" vertical="top" wrapText="1"/>
    </xf>
    <xf numFmtId="0" fontId="6" fillId="0" borderId="62" xfId="0" applyNumberFormat="1" applyFont="1" applyBorder="1" applyAlignment="1">
      <alignment horizontal="center" vertical="top" wrapText="1"/>
    </xf>
    <xf numFmtId="0" fontId="3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center" vertical="top" wrapText="1"/>
    </xf>
    <xf numFmtId="0" fontId="3" fillId="0" borderId="61" xfId="0" applyFont="1" applyBorder="1" applyAlignment="1">
      <alignment horizontal="center" vertical="top" wrapText="1"/>
    </xf>
    <xf numFmtId="0" fontId="3" fillId="0" borderId="62" xfId="0" applyFont="1" applyBorder="1" applyAlignment="1">
      <alignment horizontal="center" vertical="top" wrapText="1"/>
    </xf>
    <xf numFmtId="0" fontId="2" fillId="0" borderId="56" xfId="0" applyNumberFormat="1" applyFont="1" applyBorder="1" applyAlignment="1">
      <alignment horizontal="center" vertical="top" wrapText="1"/>
    </xf>
    <xf numFmtId="0" fontId="4" fillId="0" borderId="54" xfId="0" applyNumberFormat="1" applyFont="1" applyBorder="1" applyAlignment="1">
      <alignment horizontal="center" vertical="top"/>
    </xf>
    <xf numFmtId="0" fontId="4" fillId="0" borderId="5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1" fillId="0" borderId="48" xfId="0" applyNumberFormat="1" applyFont="1" applyFill="1" applyBorder="1" applyAlignment="1">
      <alignment horizontal="center"/>
    </xf>
    <xf numFmtId="0" fontId="1" fillId="0" borderId="50" xfId="0" applyNumberFormat="1" applyFont="1" applyFill="1" applyBorder="1" applyAlignment="1">
      <alignment horizontal="center"/>
    </xf>
    <xf numFmtId="0" fontId="1" fillId="0" borderId="49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48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50" xfId="0" applyFont="1" applyFill="1" applyBorder="1" applyAlignment="1">
      <alignment horizontal="left" vertical="top" wrapText="1"/>
    </xf>
    <xf numFmtId="0" fontId="4" fillId="0" borderId="48" xfId="0" applyNumberFormat="1" applyFont="1" applyFill="1" applyBorder="1" applyAlignment="1">
      <alignment horizontal="center" vertical="top" wrapText="1"/>
    </xf>
    <xf numFmtId="0" fontId="4" fillId="0" borderId="49" xfId="0" applyNumberFormat="1" applyFont="1" applyFill="1" applyBorder="1" applyAlignment="1">
      <alignment horizontal="center" vertical="top" wrapText="1"/>
    </xf>
    <xf numFmtId="0" fontId="4" fillId="0" borderId="50" xfId="0" applyNumberFormat="1" applyFont="1" applyFill="1" applyBorder="1" applyAlignment="1">
      <alignment horizontal="center" vertical="top" wrapText="1"/>
    </xf>
    <xf numFmtId="0" fontId="0" fillId="0" borderId="47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4" fillId="0" borderId="4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4" fillId="0" borderId="43" xfId="0" applyNumberFormat="1" applyFont="1" applyFill="1" applyBorder="1" applyAlignment="1">
      <alignment horizontal="left" vertical="top" wrapText="1"/>
    </xf>
    <xf numFmtId="0" fontId="4" fillId="0" borderId="52" xfId="0" applyNumberFormat="1" applyFont="1" applyFill="1" applyBorder="1" applyAlignment="1">
      <alignment horizontal="left" vertical="top" wrapText="1"/>
    </xf>
    <xf numFmtId="4" fontId="7" fillId="0" borderId="44" xfId="0" applyNumberFormat="1" applyFont="1" applyFill="1" applyBorder="1" applyAlignment="1">
      <alignment horizontal="center" vertical="top"/>
    </xf>
    <xf numFmtId="4" fontId="7" fillId="0" borderId="49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6" xfId="0" applyNumberFormat="1" applyFont="1" applyFill="1" applyBorder="1" applyAlignment="1">
      <alignment horizontal="left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14" fillId="0" borderId="48" xfId="0" applyFont="1" applyFill="1" applyBorder="1" applyAlignment="1">
      <alignment horizontal="center" vertical="top"/>
    </xf>
    <xf numFmtId="0" fontId="14" fillId="0" borderId="49" xfId="0" applyFont="1" applyFill="1" applyBorder="1" applyAlignment="1">
      <alignment horizontal="center" vertical="top"/>
    </xf>
    <xf numFmtId="0" fontId="14" fillId="0" borderId="50" xfId="0" applyFont="1" applyFill="1" applyBorder="1" applyAlignment="1">
      <alignment horizontal="center" vertical="top"/>
    </xf>
    <xf numFmtId="0" fontId="14" fillId="0" borderId="47" xfId="0" applyFont="1" applyFill="1" applyBorder="1" applyAlignment="1">
      <alignment horizontal="center" vertical="top"/>
    </xf>
    <xf numFmtId="0" fontId="1" fillId="0" borderId="48" xfId="0" applyNumberFormat="1" applyFont="1" applyFill="1" applyBorder="1" applyAlignment="1">
      <alignment horizontal="center" vertical="top" wrapText="1"/>
    </xf>
    <xf numFmtId="0" fontId="1" fillId="0" borderId="49" xfId="0" applyNumberFormat="1" applyFont="1" applyFill="1" applyBorder="1" applyAlignment="1">
      <alignment horizontal="center" vertical="top" wrapText="1"/>
    </xf>
    <xf numFmtId="0" fontId="1" fillId="0" borderId="50" xfId="0" applyNumberFormat="1" applyFont="1" applyFill="1" applyBorder="1" applyAlignment="1">
      <alignment horizontal="center" vertical="top" wrapText="1"/>
    </xf>
    <xf numFmtId="0" fontId="1" fillId="0" borderId="47" xfId="0" applyFont="1" applyFill="1" applyBorder="1" applyAlignment="1">
      <alignment horizontal="center" vertical="top"/>
    </xf>
    <xf numFmtId="0" fontId="1" fillId="0" borderId="48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1" fillId="0" borderId="48" xfId="0" applyFont="1" applyFill="1" applyBorder="1" applyAlignment="1">
      <alignment horizontal="center" vertical="top"/>
    </xf>
    <xf numFmtId="0" fontId="1" fillId="0" borderId="49" xfId="0" applyFont="1" applyFill="1" applyBorder="1" applyAlignment="1">
      <alignment horizontal="center" vertical="top"/>
    </xf>
    <xf numFmtId="0" fontId="1" fillId="0" borderId="50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6" xfId="0" applyNumberFormat="1" applyFont="1" applyFill="1" applyBorder="1" applyAlignment="1">
      <alignment vertical="top" wrapText="1"/>
    </xf>
    <xf numFmtId="0" fontId="4" fillId="0" borderId="11" xfId="0" applyNumberFormat="1" applyFont="1" applyFill="1" applyBorder="1" applyAlignment="1">
      <alignment vertical="top" wrapText="1"/>
    </xf>
    <xf numFmtId="0" fontId="4" fillId="0" borderId="20" xfId="0" applyNumberFormat="1" applyFont="1" applyFill="1" applyBorder="1" applyAlignment="1">
      <alignment horizontal="center" vertical="top" wrapText="1"/>
    </xf>
    <xf numFmtId="166" fontId="4" fillId="0" borderId="12" xfId="0" applyNumberFormat="1" applyFont="1" applyFill="1" applyBorder="1" applyAlignment="1">
      <alignment horizontal="center" vertical="top" wrapText="1"/>
    </xf>
    <xf numFmtId="166" fontId="4" fillId="0" borderId="15" xfId="0" applyNumberFormat="1" applyFont="1" applyFill="1" applyBorder="1" applyAlignment="1">
      <alignment horizontal="center" vertical="top" wrapText="1"/>
    </xf>
    <xf numFmtId="0" fontId="0" fillId="0" borderId="57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4" fontId="7" fillId="0" borderId="45" xfId="0" applyNumberFormat="1" applyFont="1" applyFill="1" applyBorder="1" applyAlignment="1">
      <alignment horizontal="center" vertical="top"/>
    </xf>
    <xf numFmtId="4" fontId="7" fillId="0" borderId="53" xfId="0" applyNumberFormat="1" applyFont="1" applyFill="1" applyBorder="1" applyAlignment="1">
      <alignment horizontal="center" vertical="top"/>
    </xf>
    <xf numFmtId="0" fontId="4" fillId="0" borderId="45" xfId="0" applyNumberFormat="1" applyFont="1" applyFill="1" applyBorder="1" applyAlignment="1">
      <alignment horizontal="center" vertical="top" wrapText="1"/>
    </xf>
    <xf numFmtId="0" fontId="4" fillId="0" borderId="53" xfId="0" applyNumberFormat="1" applyFont="1" applyFill="1" applyBorder="1" applyAlignment="1">
      <alignment horizontal="center" vertical="top" wrapText="1"/>
    </xf>
    <xf numFmtId="0" fontId="4" fillId="0" borderId="64" xfId="0" applyNumberFormat="1" applyFont="1" applyFill="1" applyBorder="1" applyAlignment="1">
      <alignment horizontal="center" vertical="top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20" xfId="0" applyNumberFormat="1" applyFont="1" applyFill="1" applyBorder="1" applyAlignment="1">
      <alignment horizontal="center" vertical="top"/>
    </xf>
    <xf numFmtId="0" fontId="1" fillId="0" borderId="42" xfId="0" applyNumberFormat="1" applyFont="1" applyFill="1" applyBorder="1" applyAlignment="1">
      <alignment horizontal="center" vertical="top"/>
    </xf>
    <xf numFmtId="0" fontId="4" fillId="0" borderId="42" xfId="0" applyNumberFormat="1" applyFont="1" applyFill="1" applyBorder="1" applyAlignment="1">
      <alignment horizontal="left" vertical="top" wrapText="1"/>
    </xf>
    <xf numFmtId="0" fontId="4" fillId="0" borderId="42" xfId="0" applyNumberFormat="1" applyFont="1" applyFill="1" applyBorder="1" applyAlignment="1">
      <alignment horizontal="center" vertical="top" wrapText="1"/>
    </xf>
    <xf numFmtId="0" fontId="0" fillId="0" borderId="49" xfId="0" applyBorder="1" applyAlignment="1">
      <alignment horizontal="center" vertical="top" wrapText="1"/>
    </xf>
    <xf numFmtId="0" fontId="0" fillId="0" borderId="50" xfId="0" applyBorder="1" applyAlignment="1">
      <alignment horizontal="center" vertical="top" wrapText="1"/>
    </xf>
    <xf numFmtId="4" fontId="7" fillId="0" borderId="48" xfId="0" applyNumberFormat="1" applyFont="1" applyFill="1" applyBorder="1" applyAlignment="1">
      <alignment horizontal="center" vertical="top"/>
    </xf>
    <xf numFmtId="4" fontId="7" fillId="0" borderId="50" xfId="0" applyNumberFormat="1" applyFont="1" applyFill="1" applyBorder="1" applyAlignment="1">
      <alignment horizontal="center" vertical="top"/>
    </xf>
    <xf numFmtId="0" fontId="0" fillId="0" borderId="49" xfId="0" applyBorder="1" applyAlignment="1">
      <alignment horizontal="center" vertical="top"/>
    </xf>
    <xf numFmtId="0" fontId="0" fillId="0" borderId="50" xfId="0" applyBorder="1" applyAlignment="1">
      <alignment horizontal="center" vertical="top"/>
    </xf>
    <xf numFmtId="0" fontId="0" fillId="0" borderId="49" xfId="0" applyBorder="1" applyAlignment="1">
      <alignment horizontal="left" vertical="top" wrapText="1"/>
    </xf>
    <xf numFmtId="0" fontId="0" fillId="0" borderId="50" xfId="0" applyBorder="1" applyAlignment="1">
      <alignment horizontal="left" vertical="top" wrapText="1"/>
    </xf>
    <xf numFmtId="0" fontId="4" fillId="0" borderId="48" xfId="0" applyNumberFormat="1" applyFont="1" applyFill="1" applyBorder="1" applyAlignment="1">
      <alignment horizontal="left" vertical="top" wrapText="1"/>
    </xf>
    <xf numFmtId="0" fontId="4" fillId="0" borderId="50" xfId="0" applyNumberFormat="1" applyFont="1" applyFill="1" applyBorder="1" applyAlignment="1">
      <alignment horizontal="left" vertical="top" wrapText="1"/>
    </xf>
    <xf numFmtId="0" fontId="2" fillId="0" borderId="27" xfId="1" applyFont="1" applyFill="1" applyAlignment="1">
      <alignment horizontal="left" vertical="top" wrapText="1"/>
    </xf>
    <xf numFmtId="0" fontId="0" fillId="0" borderId="0" xfId="0" applyAlignment="1"/>
    <xf numFmtId="164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center" wrapText="1"/>
    </xf>
    <xf numFmtId="0" fontId="3" fillId="0" borderId="58" xfId="1" applyNumberFormat="1" applyFont="1" applyFill="1" applyBorder="1" applyAlignment="1">
      <alignment horizontal="center" vertical="top" wrapText="1"/>
    </xf>
    <xf numFmtId="0" fontId="3" fillId="0" borderId="62" xfId="1" applyNumberFormat="1" applyFont="1" applyFill="1" applyBorder="1" applyAlignment="1">
      <alignment horizontal="center" vertical="top" wrapText="1"/>
    </xf>
    <xf numFmtId="0" fontId="3" fillId="0" borderId="57" xfId="1" applyNumberFormat="1" applyFont="1" applyFill="1" applyBorder="1" applyAlignment="1">
      <alignment horizontal="center" vertical="top" wrapText="1"/>
    </xf>
    <xf numFmtId="0" fontId="3" fillId="0" borderId="63" xfId="1" applyNumberFormat="1" applyFont="1" applyFill="1" applyBorder="1" applyAlignment="1">
      <alignment horizontal="center" vertical="top" wrapText="1"/>
    </xf>
    <xf numFmtId="0" fontId="3" fillId="0" borderId="59" xfId="1" applyNumberFormat="1" applyFont="1" applyFill="1" applyBorder="1" applyAlignment="1">
      <alignment horizontal="center" vertical="top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3" fillId="0" borderId="60" xfId="1" applyNumberFormat="1" applyFont="1" applyFill="1" applyBorder="1" applyAlignment="1">
      <alignment horizontal="center" vertical="top" wrapText="1"/>
    </xf>
    <xf numFmtId="0" fontId="3" fillId="0" borderId="61" xfId="1" applyNumberFormat="1" applyFont="1" applyFill="1" applyBorder="1" applyAlignment="1">
      <alignment horizontal="center" vertical="top" wrapText="1"/>
    </xf>
    <xf numFmtId="0" fontId="3" fillId="0" borderId="56" xfId="1" applyNumberFormat="1" applyFont="1" applyFill="1" applyBorder="1" applyAlignment="1">
      <alignment horizontal="center" vertical="top" wrapText="1"/>
    </xf>
    <xf numFmtId="0" fontId="7" fillId="0" borderId="27" xfId="1" applyNumberFormat="1" applyFont="1" applyFill="1" applyBorder="1" applyAlignment="1">
      <alignment horizontal="center" vertical="top" wrapText="1"/>
    </xf>
    <xf numFmtId="0" fontId="8" fillId="0" borderId="47" xfId="1" applyNumberFormat="1" applyFont="1" applyFill="1" applyBorder="1" applyAlignment="1">
      <alignment horizontal="center" vertical="top" wrapText="1"/>
    </xf>
    <xf numFmtId="2" fontId="3" fillId="0" borderId="47" xfId="1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7" xfId="0" applyNumberFormat="1" applyFont="1" applyFill="1" applyBorder="1" applyAlignment="1">
      <alignment horizontal="center" vertical="top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/>
    </xf>
    <xf numFmtId="0" fontId="3" fillId="0" borderId="16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 wrapText="1"/>
    </xf>
    <xf numFmtId="165" fontId="4" fillId="0" borderId="15" xfId="0" applyNumberFormat="1" applyFont="1" applyFill="1" applyBorder="1" applyAlignment="1">
      <alignment horizontal="center" vertical="top" wrapText="1"/>
    </xf>
    <xf numFmtId="0" fontId="4" fillId="0" borderId="33" xfId="0" applyNumberFormat="1" applyFont="1" applyFill="1" applyBorder="1" applyAlignment="1">
      <alignment horizontal="left" vertical="top" wrapText="1"/>
    </xf>
    <xf numFmtId="0" fontId="4" fillId="0" borderId="39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left" vertical="top" wrapText="1"/>
    </xf>
    <xf numFmtId="0" fontId="1" fillId="0" borderId="11" xfId="0" applyNumberFormat="1" applyFont="1" applyFill="1" applyBorder="1" applyAlignment="1">
      <alignment horizontal="left" vertical="top" wrapText="1"/>
    </xf>
    <xf numFmtId="16" fontId="4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23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6" fillId="0" borderId="7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vertical="top" wrapText="1"/>
    </xf>
    <xf numFmtId="0" fontId="9" fillId="0" borderId="40" xfId="0" applyNumberFormat="1" applyFont="1" applyBorder="1" applyAlignment="1">
      <alignment vertical="top" wrapText="1"/>
    </xf>
    <xf numFmtId="0" fontId="9" fillId="0" borderId="41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1" xfId="0" applyNumberFormat="1" applyFont="1" applyBorder="1" applyAlignment="1">
      <alignment horizontal="left" vertical="top" wrapText="1"/>
    </xf>
    <xf numFmtId="0" fontId="9" fillId="0" borderId="32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vertical="top" wrapText="1"/>
    </xf>
    <xf numFmtId="0" fontId="9" fillId="0" borderId="33" xfId="0" applyNumberFormat="1" applyFont="1" applyBorder="1" applyAlignment="1">
      <alignment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34" xfId="0" applyNumberFormat="1" applyFont="1" applyBorder="1" applyAlignment="1">
      <alignment horizontal="left" vertical="top" wrapText="1"/>
    </xf>
    <xf numFmtId="0" fontId="9" fillId="0" borderId="35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23" xfId="0" applyNumberFormat="1" applyFont="1" applyBorder="1" applyAlignment="1">
      <alignment horizontal="right" vertical="top" wrapText="1"/>
    </xf>
    <xf numFmtId="0" fontId="2" fillId="0" borderId="24" xfId="0" applyNumberFormat="1" applyFont="1" applyBorder="1" applyAlignment="1">
      <alignment horizontal="right" vertical="top" wrapText="1"/>
    </xf>
    <xf numFmtId="0" fontId="2" fillId="0" borderId="25" xfId="0" applyNumberFormat="1" applyFont="1" applyBorder="1" applyAlignment="1">
      <alignment horizontal="right" vertical="top" wrapText="1"/>
    </xf>
    <xf numFmtId="0" fontId="2" fillId="0" borderId="26" xfId="0" applyNumberFormat="1" applyFont="1" applyBorder="1" applyAlignment="1">
      <alignment horizontal="right" vertical="top" wrapText="1"/>
    </xf>
    <xf numFmtId="0" fontId="2" fillId="0" borderId="27" xfId="0" applyNumberFormat="1" applyFont="1" applyBorder="1" applyAlignment="1">
      <alignment horizontal="right" vertical="top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38" xfId="0" applyNumberFormat="1" applyFont="1" applyBorder="1" applyAlignment="1">
      <alignment horizontal="left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0" borderId="40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9" fillId="0" borderId="27" xfId="3" applyNumberFormat="1" applyFont="1" applyBorder="1" applyAlignment="1">
      <alignment horizontal="left" vertical="top" wrapText="1"/>
    </xf>
    <xf numFmtId="0" fontId="9" fillId="0" borderId="47" xfId="3" applyFont="1" applyBorder="1" applyAlignment="1">
      <alignment horizontal="center" vertical="top" wrapText="1"/>
    </xf>
    <xf numFmtId="0" fontId="2" fillId="0" borderId="56" xfId="3" applyNumberFormat="1" applyFont="1" applyBorder="1" applyAlignment="1">
      <alignment horizontal="center" vertical="top" wrapText="1"/>
    </xf>
    <xf numFmtId="0" fontId="9" fillId="0" borderId="47" xfId="3" applyNumberFormat="1" applyFont="1" applyBorder="1" applyAlignment="1">
      <alignment horizontal="center" vertical="center" wrapText="1"/>
    </xf>
    <xf numFmtId="0" fontId="9" fillId="0" borderId="47" xfId="3" applyNumberFormat="1" applyFont="1" applyFill="1" applyBorder="1" applyAlignment="1">
      <alignment horizontal="center" vertical="top" wrapText="1"/>
    </xf>
    <xf numFmtId="0" fontId="9" fillId="0" borderId="47" xfId="3" applyNumberFormat="1" applyFont="1" applyBorder="1" applyAlignment="1">
      <alignment horizontal="center" vertical="center"/>
    </xf>
    <xf numFmtId="0" fontId="2" fillId="0" borderId="27" xfId="5" applyNumberFormat="1" applyFont="1" applyFill="1" applyBorder="1" applyAlignment="1">
      <alignment horizontal="left" vertical="top" wrapText="1"/>
    </xf>
    <xf numFmtId="0" fontId="4" fillId="0" borderId="15" xfId="5" applyNumberFormat="1" applyFont="1" applyFill="1" applyBorder="1" applyAlignment="1">
      <alignment horizontal="center" vertical="top" wrapText="1"/>
    </xf>
    <xf numFmtId="0" fontId="4" fillId="0" borderId="20" xfId="5" applyNumberFormat="1" applyFont="1" applyFill="1" applyBorder="1" applyAlignment="1">
      <alignment horizontal="center" vertical="top" wrapText="1"/>
    </xf>
    <xf numFmtId="0" fontId="4" fillId="0" borderId="39" xfId="5" applyNumberFormat="1" applyFont="1" applyFill="1" applyBorder="1" applyAlignment="1">
      <alignment horizontal="left" vertical="top" wrapText="1"/>
    </xf>
    <xf numFmtId="0" fontId="3" fillId="0" borderId="18" xfId="5" applyNumberFormat="1" applyFont="1" applyFill="1" applyBorder="1" applyAlignment="1">
      <alignment horizontal="center" vertical="top" wrapText="1"/>
    </xf>
    <xf numFmtId="0" fontId="3" fillId="0" borderId="40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left" vertical="top" wrapText="1"/>
    </xf>
    <xf numFmtId="0" fontId="4" fillId="0" borderId="20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0" fontId="4" fillId="0" borderId="15" xfId="5" applyNumberFormat="1" applyFont="1" applyFill="1" applyBorder="1" applyAlignment="1">
      <alignment horizontal="left" vertical="top" wrapText="1"/>
    </xf>
    <xf numFmtId="0" fontId="2" fillId="0" borderId="27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center" vertical="center" wrapText="1"/>
    </xf>
    <xf numFmtId="0" fontId="4" fillId="0" borderId="20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10" xfId="5" applyNumberFormat="1" applyFont="1" applyFill="1" applyBorder="1" applyAlignment="1">
      <alignment horizontal="center" vertical="center" wrapText="1"/>
    </xf>
    <xf numFmtId="0" fontId="3" fillId="0" borderId="18" xfId="5" applyNumberFormat="1" applyFont="1" applyFill="1" applyBorder="1" applyAlignment="1">
      <alignment horizontal="center" vertical="center" wrapText="1"/>
    </xf>
    <xf numFmtId="0" fontId="3" fillId="0" borderId="40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horizontal="center" vertical="center" wrapText="1"/>
    </xf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15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top" wrapText="1"/>
    </xf>
    <xf numFmtId="0" fontId="3" fillId="0" borderId="7" xfId="5" applyNumberFormat="1" applyFont="1" applyFill="1" applyBorder="1" applyAlignment="1">
      <alignment horizontal="center" vertical="top" wrapText="1"/>
    </xf>
    <xf numFmtId="0" fontId="3" fillId="0" borderId="20" xfId="5" applyNumberFormat="1" applyFont="1" applyFill="1" applyBorder="1" applyAlignment="1">
      <alignment horizontal="center" vertical="top" wrapText="1"/>
    </xf>
    <xf numFmtId="0" fontId="3" fillId="0" borderId="15" xfId="5" applyNumberFormat="1" applyFont="1" applyFill="1" applyBorder="1" applyAlignment="1">
      <alignment horizontal="center" vertical="top" wrapText="1"/>
    </xf>
    <xf numFmtId="0" fontId="20" fillId="0" borderId="7" xfId="5" applyNumberFormat="1" applyFont="1" applyFill="1" applyBorder="1" applyAlignment="1">
      <alignment horizontal="left" vertical="top" wrapText="1"/>
    </xf>
    <xf numFmtId="0" fontId="18" fillId="0" borderId="20" xfId="5" applyNumberFormat="1" applyFont="1" applyFill="1" applyBorder="1" applyAlignment="1">
      <alignment horizontal="left" vertical="top" wrapText="1"/>
    </xf>
    <xf numFmtId="0" fontId="18" fillId="0" borderId="15" xfId="5" applyNumberFormat="1" applyFont="1" applyFill="1" applyBorder="1" applyAlignment="1">
      <alignment horizontal="left" vertical="top" wrapText="1"/>
    </xf>
    <xf numFmtId="0" fontId="4" fillId="0" borderId="48" xfId="0" applyFont="1" applyFill="1" applyBorder="1" applyAlignment="1">
      <alignment horizontal="center" vertical="top" wrapText="1"/>
    </xf>
    <xf numFmtId="0" fontId="11" fillId="0" borderId="49" xfId="0" applyFont="1" applyBorder="1" applyAlignment="1">
      <alignment horizontal="center" vertical="top" wrapText="1"/>
    </xf>
    <xf numFmtId="0" fontId="11" fillId="0" borderId="50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Docs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5;&#1056;&#1054;&#1075;&#1088;&#1072;&#1084;&#1084;&#1072;%2020-24%202021%20&#1075;&#1086;&#1076;%20%20&#1086;&#1090;%2002.07.21%20&#8470;%20272\&#1086;&#1090;%2002.07.2021%20&#8470;%20272%20%20%20%20%20%20%20%20%20%20&#1053;&#1054;&#1042;&#1040;&#1071;%20&#1055;&#1056;&#1054;&#1043;&#1056;&#1040;&#1052;&#1052;&#1040;%2020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3;&#1086;&#1074;&#1072;&#1103;%20&#1087;&#1088;&#1086;&#1075;&#1088;&#1072;&#1084;&#1084;&#1072;/&#1089;%20&#1087;&#1080;&#1089;&#1100;&#1084;&#1086;&#1084;%20&#1085;&#1072;%20&#1089;&#1086;&#1074;&#1077;&#1090;/&#1053;&#1086;&#1074;&#1072;&#1103;%20&#1087;&#1072;&#1087;&#1082;&#1072;/&#1086;&#1090;%20.12.2021-2022,23%20&#8470;%20%20%20%20%20%20%20%20%20%20&#1053;&#1054;&#1042;&#1040;&#1071;%20&#1055;&#1056;&#1054;&#1043;&#1056;&#1040;&#1052;&#1052;&#1040;%2020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6;&#1075;&#1088;&#1072;&#1084;&#1084;&#1072;%20&#1086;&#1073;&#1088;&#1072;&#1079;&#1086;&#1074;&#1072;&#1085;&#1080;&#1077;%20&#1076;&#1086;%2022.10.2021/&#1086;&#1090;%20.08.2021%20&#8470;%20%20%20%20%20%20%20%20%20%20&#1053;&#1054;&#1042;&#1040;&#1071;%20&#1055;&#1056;&#1054;&#1043;&#1056;&#1040;&#1052;&#1052;&#1040;%2020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G10">
            <v>18046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Приложение 4 "/>
      <sheetName val="Приложение к подпрограмме 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>
            <v>18046</v>
          </cell>
          <cell r="H10">
            <v>18350.3</v>
          </cell>
          <cell r="J10">
            <v>23571.3</v>
          </cell>
          <cell r="K10">
            <v>23571.3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4"/>
      <sheetName val="Приложение к подпрограмме IV"/>
      <sheetName val="Приложение 3"/>
      <sheetName val="Приложение к подпрограмме III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F11">
            <v>0</v>
          </cell>
        </row>
        <row r="12">
          <cell r="F12">
            <v>0</v>
          </cell>
          <cell r="G12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view="pageLayout" workbookViewId="0">
      <selection activeCell="F1" sqref="F1:J3"/>
    </sheetView>
  </sheetViews>
  <sheetFormatPr defaultColWidth="8" defaultRowHeight="15" x14ac:dyDescent="0.25"/>
  <cols>
    <col min="1" max="1" width="36.5703125" customWidth="1"/>
    <col min="2" max="7" width="15.28515625" customWidth="1"/>
    <col min="8" max="8" width="11.140625" customWidth="1"/>
    <col min="9" max="9" width="12.140625" customWidth="1"/>
    <col min="10" max="10" width="11" customWidth="1"/>
  </cols>
  <sheetData>
    <row r="1" spans="1:19" ht="18.75" customHeight="1" x14ac:dyDescent="0.3">
      <c r="A1" s="2"/>
      <c r="B1" s="2"/>
      <c r="C1" s="2"/>
      <c r="D1" s="233"/>
      <c r="E1" s="234"/>
      <c r="F1" s="240" t="s">
        <v>194</v>
      </c>
      <c r="G1" s="241"/>
      <c r="H1" s="241"/>
      <c r="I1" s="241"/>
      <c r="J1" s="241"/>
      <c r="K1" s="235"/>
      <c r="L1" s="235"/>
      <c r="M1" s="235"/>
      <c r="N1" s="235"/>
      <c r="O1" s="235"/>
      <c r="P1" s="235"/>
      <c r="Q1" s="235"/>
      <c r="R1" s="235"/>
      <c r="S1" s="235"/>
    </row>
    <row r="2" spans="1:19" ht="18.75" x14ac:dyDescent="0.3">
      <c r="A2" s="2"/>
      <c r="B2" s="2"/>
      <c r="C2" s="2"/>
      <c r="D2" s="234"/>
      <c r="E2" s="234"/>
      <c r="F2" s="241"/>
      <c r="G2" s="241"/>
      <c r="H2" s="241"/>
      <c r="I2" s="241"/>
      <c r="J2" s="241"/>
      <c r="K2" s="235"/>
      <c r="L2" s="235"/>
      <c r="M2" s="235"/>
      <c r="N2" s="235"/>
      <c r="O2" s="235"/>
      <c r="P2" s="235"/>
      <c r="Q2" s="235"/>
      <c r="R2" s="235"/>
      <c r="S2" s="235"/>
    </row>
    <row r="3" spans="1:19" ht="21" customHeight="1" x14ac:dyDescent="0.3">
      <c r="A3" s="2"/>
      <c r="B3" s="2"/>
      <c r="C3" s="2"/>
      <c r="D3" s="234"/>
      <c r="E3" s="234"/>
      <c r="F3" s="241"/>
      <c r="G3" s="241"/>
      <c r="H3" s="241"/>
      <c r="I3" s="241"/>
      <c r="J3" s="241"/>
      <c r="K3" s="235"/>
      <c r="L3" s="235"/>
      <c r="M3" s="235"/>
      <c r="N3" s="235"/>
      <c r="O3" s="235"/>
      <c r="P3" s="235"/>
      <c r="Q3" s="235"/>
      <c r="R3" s="235"/>
      <c r="S3" s="235"/>
    </row>
    <row r="4" spans="1:19" ht="18.75" x14ac:dyDescent="0.3">
      <c r="A4" s="2"/>
      <c r="B4" s="2"/>
      <c r="C4" s="2"/>
      <c r="D4" s="2"/>
      <c r="E4" s="243"/>
      <c r="F4" s="244"/>
      <c r="G4" s="244"/>
      <c r="H4" s="244"/>
      <c r="I4" s="244"/>
      <c r="J4" s="245"/>
    </row>
    <row r="5" spans="1:19" ht="7.5" customHeight="1" x14ac:dyDescent="0.3">
      <c r="A5" s="2"/>
      <c r="B5" s="2"/>
      <c r="C5" s="2"/>
      <c r="D5" s="2"/>
      <c r="E5" s="2"/>
      <c r="F5" s="3"/>
      <c r="G5" s="2"/>
      <c r="H5" s="2"/>
      <c r="I5" s="2"/>
      <c r="J5" s="2"/>
    </row>
    <row r="6" spans="1:19" ht="39" customHeight="1" x14ac:dyDescent="0.25">
      <c r="A6" s="246" t="s">
        <v>163</v>
      </c>
      <c r="B6" s="247"/>
      <c r="C6" s="247"/>
      <c r="D6" s="247"/>
      <c r="E6" s="247"/>
      <c r="F6" s="247"/>
      <c r="G6" s="247"/>
      <c r="H6" s="247"/>
      <c r="I6" s="247"/>
      <c r="J6" s="248"/>
    </row>
    <row r="7" spans="1:19" ht="25.5" customHeight="1" x14ac:dyDescent="0.25">
      <c r="A7" s="63" t="s">
        <v>0</v>
      </c>
      <c r="B7" s="249" t="s">
        <v>1</v>
      </c>
      <c r="C7" s="249"/>
      <c r="D7" s="249"/>
      <c r="E7" s="249"/>
      <c r="F7" s="249"/>
      <c r="G7" s="249"/>
      <c r="H7" s="249"/>
      <c r="I7" s="249"/>
      <c r="J7" s="249"/>
    </row>
    <row r="8" spans="1:19" ht="60.75" customHeight="1" x14ac:dyDescent="0.25">
      <c r="A8" s="90" t="s">
        <v>2</v>
      </c>
      <c r="B8" s="61" t="s">
        <v>5</v>
      </c>
      <c r="C8" s="61" t="s">
        <v>6</v>
      </c>
      <c r="D8" s="61" t="s">
        <v>7</v>
      </c>
      <c r="E8" s="61" t="s">
        <v>8</v>
      </c>
      <c r="F8" s="61" t="s">
        <v>9</v>
      </c>
      <c r="G8" s="61" t="s">
        <v>10</v>
      </c>
      <c r="H8" s="250" t="s">
        <v>153</v>
      </c>
      <c r="I8" s="251"/>
      <c r="J8" s="252"/>
    </row>
    <row r="9" spans="1:19" ht="31.5" customHeight="1" x14ac:dyDescent="0.25">
      <c r="A9" s="88" t="s">
        <v>150</v>
      </c>
      <c r="B9" s="64">
        <f>C9+D9+E9+F9+G9</f>
        <v>1810358.3</v>
      </c>
      <c r="C9" s="64">
        <f>C10+C12</f>
        <v>494398.6</v>
      </c>
      <c r="D9" s="64">
        <f>D10+D12</f>
        <v>493923.4</v>
      </c>
      <c r="E9" s="64">
        <f>E10+E12</f>
        <v>341178.1</v>
      </c>
      <c r="F9" s="64">
        <f>F10+F12</f>
        <v>295208.2</v>
      </c>
      <c r="G9" s="64">
        <f>G10+G12</f>
        <v>185650</v>
      </c>
      <c r="H9" s="253" t="s">
        <v>124</v>
      </c>
      <c r="I9" s="253"/>
      <c r="J9" s="253"/>
    </row>
    <row r="10" spans="1:19" ht="31.5" customHeight="1" x14ac:dyDescent="0.25">
      <c r="A10" s="88" t="s">
        <v>11</v>
      </c>
      <c r="B10" s="64">
        <f t="shared" ref="B10" si="0">C10+D10+E10+F10+G10</f>
        <v>997181.1</v>
      </c>
      <c r="C10" s="64">
        <f>C15+C20</f>
        <v>354582</v>
      </c>
      <c r="D10" s="64">
        <f>D15+D20</f>
        <v>345829</v>
      </c>
      <c r="E10" s="64">
        <f t="shared" ref="E10:G10" si="1">E15+E20</f>
        <v>156967.6</v>
      </c>
      <c r="F10" s="64">
        <f t="shared" si="1"/>
        <v>115207.5</v>
      </c>
      <c r="G10" s="64">
        <f t="shared" si="1"/>
        <v>24595</v>
      </c>
      <c r="H10" s="253"/>
      <c r="I10" s="253"/>
      <c r="J10" s="253"/>
    </row>
    <row r="11" spans="1:19" ht="31.5" customHeight="1" x14ac:dyDescent="0.25">
      <c r="A11" s="95" t="s">
        <v>45</v>
      </c>
      <c r="B11" s="92">
        <f>B16+B21</f>
        <v>0</v>
      </c>
      <c r="C11" s="92">
        <f t="shared" ref="C11:G12" si="2">C16+C21</f>
        <v>0</v>
      </c>
      <c r="D11" s="92">
        <f t="shared" si="2"/>
        <v>0</v>
      </c>
      <c r="E11" s="92">
        <f t="shared" si="2"/>
        <v>0</v>
      </c>
      <c r="F11" s="92">
        <f t="shared" si="2"/>
        <v>0</v>
      </c>
      <c r="G11" s="92">
        <f t="shared" si="2"/>
        <v>0</v>
      </c>
      <c r="H11" s="253"/>
      <c r="I11" s="253"/>
      <c r="J11" s="253"/>
    </row>
    <row r="12" spans="1:19" ht="31.5" customHeight="1" x14ac:dyDescent="0.25">
      <c r="A12" s="88" t="s">
        <v>125</v>
      </c>
      <c r="B12" s="64">
        <f>B17+B22</f>
        <v>813177.20000000007</v>
      </c>
      <c r="C12" s="64">
        <f t="shared" si="2"/>
        <v>139816.6</v>
      </c>
      <c r="D12" s="64">
        <f t="shared" si="2"/>
        <v>148094.39999999999</v>
      </c>
      <c r="E12" s="64">
        <f>E17+E22</f>
        <v>184210.5</v>
      </c>
      <c r="F12" s="64">
        <f>F17+F22</f>
        <v>180000.7</v>
      </c>
      <c r="G12" s="64">
        <f t="shared" ref="G12" si="3">G17+G22</f>
        <v>161055</v>
      </c>
      <c r="H12" s="253"/>
      <c r="I12" s="253"/>
      <c r="J12" s="253"/>
    </row>
    <row r="13" spans="1:19" ht="31.5" customHeight="1" x14ac:dyDescent="0.25">
      <c r="A13" s="88" t="s">
        <v>151</v>
      </c>
      <c r="B13" s="64">
        <v>0</v>
      </c>
      <c r="C13" s="64">
        <v>0</v>
      </c>
      <c r="D13" s="64">
        <v>0</v>
      </c>
      <c r="E13" s="64">
        <v>0</v>
      </c>
      <c r="F13" s="64">
        <v>0</v>
      </c>
      <c r="G13" s="64">
        <v>0</v>
      </c>
      <c r="H13" s="253"/>
      <c r="I13" s="253"/>
      <c r="J13" s="253"/>
    </row>
    <row r="14" spans="1:19" ht="38.25" customHeight="1" x14ac:dyDescent="0.25">
      <c r="A14" s="88" t="s">
        <v>152</v>
      </c>
      <c r="B14" s="64">
        <f>C14+D14+E14+F14+G14</f>
        <v>1536819.9</v>
      </c>
      <c r="C14" s="64">
        <f>C15+C17</f>
        <v>494398.6</v>
      </c>
      <c r="D14" s="64">
        <f t="shared" ref="D14:G14" si="4">D15+D17</f>
        <v>493923.4</v>
      </c>
      <c r="E14" s="64">
        <f t="shared" si="4"/>
        <v>185912.9</v>
      </c>
      <c r="F14" s="64">
        <f>F15+F17</f>
        <v>177776</v>
      </c>
      <c r="G14" s="64">
        <f t="shared" si="4"/>
        <v>184809</v>
      </c>
      <c r="H14" s="254" t="s">
        <v>160</v>
      </c>
      <c r="I14" s="254"/>
      <c r="J14" s="254"/>
    </row>
    <row r="15" spans="1:19" ht="25.5" customHeight="1" x14ac:dyDescent="0.25">
      <c r="A15" s="88" t="s">
        <v>11</v>
      </c>
      <c r="B15" s="64">
        <f t="shared" ref="B15:B21" si="5">C15+D15+E15+F15+G15</f>
        <v>769200</v>
      </c>
      <c r="C15" s="64">
        <f>'Приложение к подпрограмме I'!G8+'Приложение к подпрограмме I'!G20</f>
        <v>354582</v>
      </c>
      <c r="D15" s="64">
        <f>'Приложение к подпрограмме I'!H8+'Приложение к подпрограмме I'!H20</f>
        <v>345829</v>
      </c>
      <c r="E15" s="64">
        <f>'Приложение к подпрограмме I'!I20-'Приложение к подпрограмме I'!I27</f>
        <v>27789</v>
      </c>
      <c r="F15" s="64">
        <f>'Приложение к подпрограмме I'!J20-'Приложение к подпрограмме I'!J27</f>
        <v>17246</v>
      </c>
      <c r="G15" s="64">
        <f>'Приложение к подпрограмме I'!K20-'Приложение к подпрограмме I'!K27</f>
        <v>23754</v>
      </c>
      <c r="H15" s="254"/>
      <c r="I15" s="254"/>
      <c r="J15" s="254"/>
    </row>
    <row r="16" spans="1:19" ht="25.5" customHeight="1" x14ac:dyDescent="0.25">
      <c r="A16" s="91" t="s">
        <v>45</v>
      </c>
      <c r="B16" s="92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254"/>
      <c r="I16" s="254"/>
      <c r="J16" s="254"/>
    </row>
    <row r="17" spans="1:10" ht="30" customHeight="1" x14ac:dyDescent="0.25">
      <c r="A17" s="88" t="s">
        <v>125</v>
      </c>
      <c r="B17" s="64">
        <f t="shared" si="5"/>
        <v>767619.9</v>
      </c>
      <c r="C17" s="64">
        <f>'Приложение к подпрограмме I'!G9+'Приложение к подпрограмме I'!G21</f>
        <v>139816.6</v>
      </c>
      <c r="D17" s="64">
        <f>'Приложение к подпрограмме I'!H9+'Приложение к подпрограмме I'!H21</f>
        <v>148094.39999999999</v>
      </c>
      <c r="E17" s="64">
        <f>'Приложение к подпрограмме I'!I21+'Приложение к подпрограмме I'!H12</f>
        <v>158123.9</v>
      </c>
      <c r="F17" s="64">
        <f>'Приложение к подпрограмме I'!J21+'Приложение к подпрограмме I'!I12</f>
        <v>160530</v>
      </c>
      <c r="G17" s="64">
        <f>'Приложение к подпрограмме I'!K21+'Приложение к подпрограмме I'!J12</f>
        <v>161055</v>
      </c>
      <c r="H17" s="254"/>
      <c r="I17" s="254"/>
      <c r="J17" s="254"/>
    </row>
    <row r="18" spans="1:10" ht="30" customHeight="1" x14ac:dyDescent="0.25">
      <c r="A18" s="88" t="s">
        <v>151</v>
      </c>
      <c r="B18" s="64">
        <v>0</v>
      </c>
      <c r="C18" s="64">
        <v>0</v>
      </c>
      <c r="D18" s="64">
        <v>0</v>
      </c>
      <c r="E18" s="64">
        <v>0</v>
      </c>
      <c r="F18" s="64">
        <v>0</v>
      </c>
      <c r="G18" s="64">
        <v>0</v>
      </c>
      <c r="H18" s="254"/>
      <c r="I18" s="254"/>
      <c r="J18" s="254"/>
    </row>
    <row r="19" spans="1:10" ht="38.25" customHeight="1" x14ac:dyDescent="0.25">
      <c r="A19" s="88" t="s">
        <v>152</v>
      </c>
      <c r="B19" s="64">
        <f t="shared" si="5"/>
        <v>273538.40000000002</v>
      </c>
      <c r="C19" s="65">
        <f>C20+C21</f>
        <v>0</v>
      </c>
      <c r="D19" s="65">
        <f t="shared" ref="D19" si="6">D20+D21</f>
        <v>0</v>
      </c>
      <c r="E19" s="65">
        <f>E20+E22</f>
        <v>155265.20000000001</v>
      </c>
      <c r="F19" s="65">
        <f t="shared" ref="F19:G19" si="7">F20+F22</f>
        <v>117432.2</v>
      </c>
      <c r="G19" s="65">
        <f t="shared" si="7"/>
        <v>841</v>
      </c>
      <c r="H19" s="242" t="s">
        <v>130</v>
      </c>
      <c r="I19" s="242"/>
      <c r="J19" s="242"/>
    </row>
    <row r="20" spans="1:10" ht="15.75" customHeight="1" x14ac:dyDescent="0.25">
      <c r="A20" s="88" t="s">
        <v>11</v>
      </c>
      <c r="B20" s="64">
        <f t="shared" si="5"/>
        <v>227981.1</v>
      </c>
      <c r="C20" s="65">
        <v>0</v>
      </c>
      <c r="D20" s="65">
        <v>0</v>
      </c>
      <c r="E20" s="111">
        <f>'Приложение к подпрограмме I'!I17+'Приложение к подпрограмме I'!I27</f>
        <v>129178.6</v>
      </c>
      <c r="F20" s="111">
        <f>'Приложение к подпрограмме I'!J17+'Приложение к подпрограмме I'!J27</f>
        <v>97961.5</v>
      </c>
      <c r="G20" s="111">
        <f>'Приложение к подпрограмме I'!K17+'Приложение к подпрограмме I'!K27</f>
        <v>841</v>
      </c>
      <c r="H20" s="242"/>
      <c r="I20" s="242"/>
      <c r="J20" s="242"/>
    </row>
    <row r="21" spans="1:10" x14ac:dyDescent="0.25">
      <c r="A21" s="91" t="s">
        <v>45</v>
      </c>
      <c r="B21" s="64">
        <f t="shared" si="5"/>
        <v>0</v>
      </c>
      <c r="C21" s="65">
        <v>0</v>
      </c>
      <c r="D21" s="65">
        <v>0</v>
      </c>
      <c r="E21" s="111">
        <v>0</v>
      </c>
      <c r="F21" s="111">
        <v>0</v>
      </c>
      <c r="G21" s="65">
        <v>0</v>
      </c>
      <c r="H21" s="242"/>
      <c r="I21" s="242"/>
      <c r="J21" s="242"/>
    </row>
    <row r="22" spans="1:10" ht="24" x14ac:dyDescent="0.25">
      <c r="A22" s="88" t="s">
        <v>125</v>
      </c>
      <c r="B22" s="64">
        <f t="shared" ref="B22" si="8">C22+D22+E22+F22+G22</f>
        <v>45557.3</v>
      </c>
      <c r="C22" s="65">
        <v>0</v>
      </c>
      <c r="D22" s="65">
        <v>0</v>
      </c>
      <c r="E22" s="111">
        <f>'Приложение к подпрограмме I'!I18</f>
        <v>26086.6</v>
      </c>
      <c r="F22" s="111">
        <f>'Приложение к подпрограмме I'!J18</f>
        <v>19470.7</v>
      </c>
      <c r="G22" s="111">
        <f>'Приложение к подпрограмме I'!K18</f>
        <v>0</v>
      </c>
      <c r="H22" s="242"/>
      <c r="I22" s="242"/>
      <c r="J22" s="242"/>
    </row>
    <row r="23" spans="1:10" x14ac:dyDescent="0.25">
      <c r="A23" s="88" t="s">
        <v>151</v>
      </c>
      <c r="B23" s="64">
        <v>0</v>
      </c>
      <c r="C23" s="65">
        <v>0</v>
      </c>
      <c r="D23" s="65">
        <v>0</v>
      </c>
      <c r="E23" s="65">
        <v>0</v>
      </c>
      <c r="F23" s="65">
        <v>0</v>
      </c>
      <c r="G23" s="65">
        <v>0</v>
      </c>
      <c r="H23" s="242"/>
      <c r="I23" s="242"/>
      <c r="J23" s="242"/>
    </row>
    <row r="24" spans="1:10" x14ac:dyDescent="0.25">
      <c r="H24" s="5"/>
      <c r="J24" s="48" t="s">
        <v>126</v>
      </c>
    </row>
    <row r="25" spans="1:10" ht="15.75" x14ac:dyDescent="0.25">
      <c r="C25" s="6"/>
    </row>
  </sheetData>
  <mergeCells count="8">
    <mergeCell ref="F1:J3"/>
    <mergeCell ref="H19:J23"/>
    <mergeCell ref="E4:J4"/>
    <mergeCell ref="A6:J6"/>
    <mergeCell ref="B7:J7"/>
    <mergeCell ref="H8:J8"/>
    <mergeCell ref="H9:J13"/>
    <mergeCell ref="H14:J18"/>
  </mergeCells>
  <pageMargins left="0.6692913385826772" right="0.19685039370078741" top="0.59055118110236227" bottom="0.39370078740157483" header="0.11811023622047245" footer="0.51181102362204722"/>
  <pageSetup scale="79" firstPageNumber="32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view="pageLayout" zoomScaleSheetLayoutView="115" workbookViewId="0">
      <selection activeCell="I1" sqref="I1:M2"/>
    </sheetView>
  </sheetViews>
  <sheetFormatPr defaultColWidth="8" defaultRowHeight="15" x14ac:dyDescent="0.25"/>
  <cols>
    <col min="1" max="1" width="4.140625" style="54" customWidth="1"/>
    <col min="2" max="2" width="17.28515625" style="54" customWidth="1"/>
    <col min="3" max="4" width="12" style="54" customWidth="1"/>
    <col min="5" max="5" width="11.7109375" style="54" customWidth="1"/>
    <col min="6" max="6" width="8.5703125" style="54" customWidth="1"/>
    <col min="7" max="12" width="12.28515625" style="54" customWidth="1"/>
    <col min="13" max="13" width="22" style="54" customWidth="1"/>
    <col min="14" max="14" width="3.7109375" style="54" customWidth="1"/>
    <col min="15" max="16384" width="8" style="54"/>
  </cols>
  <sheetData>
    <row r="1" spans="1:20" ht="15.75" customHeight="1" x14ac:dyDescent="0.25">
      <c r="A1" s="177"/>
      <c r="B1" s="177"/>
      <c r="C1" s="177"/>
      <c r="D1" s="177"/>
      <c r="E1" s="177"/>
      <c r="F1" s="177"/>
      <c r="G1" s="177"/>
      <c r="H1" s="177"/>
      <c r="I1" s="523" t="s">
        <v>201</v>
      </c>
      <c r="J1" s="288"/>
      <c r="K1" s="288"/>
      <c r="L1" s="288"/>
      <c r="M1" s="288"/>
      <c r="N1" s="55"/>
      <c r="O1" s="55"/>
      <c r="P1" s="55"/>
      <c r="Q1" s="55"/>
      <c r="R1" s="55"/>
      <c r="S1" s="55"/>
      <c r="T1" s="55"/>
    </row>
    <row r="2" spans="1:20" ht="79.5" customHeight="1" x14ac:dyDescent="0.25">
      <c r="A2" s="177"/>
      <c r="B2" s="177"/>
      <c r="C2" s="177"/>
      <c r="D2" s="177"/>
      <c r="E2" s="177"/>
      <c r="F2" s="177"/>
      <c r="G2" s="177"/>
      <c r="H2" s="177"/>
      <c r="I2" s="288"/>
      <c r="J2" s="288"/>
      <c r="K2" s="288"/>
      <c r="L2" s="288"/>
      <c r="M2" s="288"/>
      <c r="N2" s="55"/>
      <c r="O2" s="55"/>
      <c r="P2" s="55"/>
      <c r="Q2" s="55"/>
      <c r="R2" s="55"/>
      <c r="S2" s="55"/>
      <c r="T2" s="55"/>
    </row>
    <row r="3" spans="1:20" ht="38.25" customHeight="1" x14ac:dyDescent="0.25">
      <c r="A3" s="533" t="s">
        <v>169</v>
      </c>
      <c r="B3" s="533"/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5"/>
      <c r="O3" s="55"/>
      <c r="P3" s="55"/>
      <c r="Q3" s="55"/>
      <c r="R3" s="55"/>
      <c r="S3" s="55"/>
      <c r="T3" s="55"/>
    </row>
    <row r="4" spans="1:20" ht="29.25" customHeight="1" x14ac:dyDescent="0.25">
      <c r="A4" s="534" t="s">
        <v>84</v>
      </c>
      <c r="B4" s="534" t="s">
        <v>14</v>
      </c>
      <c r="C4" s="542" t="s">
        <v>15</v>
      </c>
      <c r="D4" s="534" t="s">
        <v>16</v>
      </c>
      <c r="E4" s="542" t="s">
        <v>17</v>
      </c>
      <c r="F4" s="534" t="s">
        <v>85</v>
      </c>
      <c r="G4" s="536" t="s">
        <v>86</v>
      </c>
      <c r="H4" s="537"/>
      <c r="I4" s="537"/>
      <c r="J4" s="537"/>
      <c r="K4" s="537"/>
      <c r="L4" s="538" t="s">
        <v>20</v>
      </c>
      <c r="M4" s="540" t="s">
        <v>21</v>
      </c>
      <c r="N4" s="56"/>
      <c r="O4" s="55"/>
      <c r="P4" s="55"/>
      <c r="Q4" s="55"/>
      <c r="R4" s="55"/>
      <c r="S4" s="55"/>
      <c r="T4" s="55"/>
    </row>
    <row r="5" spans="1:20" ht="105.75" customHeight="1" x14ac:dyDescent="0.25">
      <c r="A5" s="535"/>
      <c r="B5" s="535"/>
      <c r="C5" s="543"/>
      <c r="D5" s="535"/>
      <c r="E5" s="543"/>
      <c r="F5" s="535"/>
      <c r="G5" s="178" t="s">
        <v>6</v>
      </c>
      <c r="H5" s="179" t="s">
        <v>7</v>
      </c>
      <c r="I5" s="179" t="s">
        <v>8</v>
      </c>
      <c r="J5" s="179" t="s">
        <v>9</v>
      </c>
      <c r="K5" s="179" t="s">
        <v>10</v>
      </c>
      <c r="L5" s="539"/>
      <c r="M5" s="541"/>
      <c r="N5" s="56"/>
      <c r="O5" s="55"/>
      <c r="P5" s="55"/>
      <c r="Q5" s="55"/>
      <c r="R5" s="55"/>
      <c r="S5" s="55"/>
      <c r="T5" s="55"/>
    </row>
    <row r="6" spans="1:20" ht="17.25" customHeight="1" x14ac:dyDescent="0.25">
      <c r="A6" s="180">
        <v>1</v>
      </c>
      <c r="B6" s="180">
        <v>2</v>
      </c>
      <c r="C6" s="180">
        <v>3</v>
      </c>
      <c r="D6" s="180">
        <v>4</v>
      </c>
      <c r="E6" s="180">
        <v>5</v>
      </c>
      <c r="F6" s="180">
        <v>6</v>
      </c>
      <c r="G6" s="180">
        <v>7</v>
      </c>
      <c r="H6" s="180">
        <v>8</v>
      </c>
      <c r="I6" s="180">
        <v>9</v>
      </c>
      <c r="J6" s="180">
        <v>10</v>
      </c>
      <c r="K6" s="180">
        <v>11</v>
      </c>
      <c r="L6" s="181">
        <v>12</v>
      </c>
      <c r="M6" s="180">
        <v>13</v>
      </c>
      <c r="N6" s="56"/>
      <c r="O6" s="55"/>
      <c r="P6" s="55"/>
      <c r="Q6" s="55"/>
      <c r="R6" s="55"/>
      <c r="S6" s="55"/>
      <c r="T6" s="55"/>
    </row>
    <row r="7" spans="1:20" ht="39.75" customHeight="1" x14ac:dyDescent="0.25">
      <c r="A7" s="524" t="s">
        <v>22</v>
      </c>
      <c r="B7" s="526" t="s">
        <v>87</v>
      </c>
      <c r="C7" s="527" t="s">
        <v>23</v>
      </c>
      <c r="D7" s="182" t="s">
        <v>88</v>
      </c>
      <c r="E7" s="57">
        <f>E8+E9</f>
        <v>0</v>
      </c>
      <c r="F7" s="183">
        <f t="shared" ref="F7:F15" si="0">G7+H7+I7+J7+K7</f>
        <v>107319.5</v>
      </c>
      <c r="G7" s="57">
        <f>G8+G9</f>
        <v>18046</v>
      </c>
      <c r="H7" s="57">
        <f>H8+H9</f>
        <v>18350.3</v>
      </c>
      <c r="I7" s="57">
        <f>I8+I9</f>
        <v>23780.6</v>
      </c>
      <c r="J7" s="57">
        <f>J8+J9</f>
        <v>23571.3</v>
      </c>
      <c r="K7" s="184">
        <f>K8+K9</f>
        <v>23571.3</v>
      </c>
      <c r="L7" s="529" t="s">
        <v>89</v>
      </c>
      <c r="M7" s="531"/>
      <c r="N7" s="56"/>
      <c r="O7" s="55"/>
      <c r="P7" s="55"/>
      <c r="Q7" s="55"/>
      <c r="R7" s="55"/>
      <c r="S7" s="55"/>
      <c r="T7" s="55"/>
    </row>
    <row r="8" spans="1:20" ht="51.75" customHeight="1" x14ac:dyDescent="0.25">
      <c r="A8" s="525"/>
      <c r="B8" s="526"/>
      <c r="C8" s="528"/>
      <c r="D8" s="185" t="s">
        <v>11</v>
      </c>
      <c r="E8" s="57">
        <v>0</v>
      </c>
      <c r="F8" s="183">
        <f t="shared" si="0"/>
        <v>0</v>
      </c>
      <c r="G8" s="57">
        <f t="shared" ref="G8:K9" si="1">G11+G14</f>
        <v>0</v>
      </c>
      <c r="H8" s="57">
        <f t="shared" si="1"/>
        <v>0</v>
      </c>
      <c r="I8" s="57">
        <f t="shared" si="1"/>
        <v>0</v>
      </c>
      <c r="J8" s="57">
        <f t="shared" si="1"/>
        <v>0</v>
      </c>
      <c r="K8" s="57">
        <f t="shared" si="1"/>
        <v>0</v>
      </c>
      <c r="L8" s="530"/>
      <c r="M8" s="530"/>
      <c r="N8" s="56"/>
      <c r="O8" s="55"/>
      <c r="P8" s="55"/>
      <c r="Q8" s="55"/>
      <c r="R8" s="55"/>
      <c r="S8" s="55"/>
      <c r="T8" s="55"/>
    </row>
    <row r="9" spans="1:20" ht="51.75" customHeight="1" x14ac:dyDescent="0.25">
      <c r="A9" s="524"/>
      <c r="B9" s="526"/>
      <c r="C9" s="528"/>
      <c r="D9" s="186" t="s">
        <v>12</v>
      </c>
      <c r="E9" s="187">
        <v>0</v>
      </c>
      <c r="F9" s="183">
        <f t="shared" si="0"/>
        <v>107319.5</v>
      </c>
      <c r="G9" s="187">
        <f t="shared" si="1"/>
        <v>18046</v>
      </c>
      <c r="H9" s="187">
        <f t="shared" si="1"/>
        <v>18350.3</v>
      </c>
      <c r="I9" s="187">
        <f t="shared" si="1"/>
        <v>23780.6</v>
      </c>
      <c r="J9" s="187">
        <f t="shared" si="1"/>
        <v>23571.3</v>
      </c>
      <c r="K9" s="187">
        <f t="shared" si="1"/>
        <v>23571.3</v>
      </c>
      <c r="L9" s="530"/>
      <c r="M9" s="532"/>
      <c r="N9" s="56"/>
      <c r="O9" s="55"/>
      <c r="P9" s="55"/>
      <c r="Q9" s="55"/>
      <c r="R9" s="55"/>
      <c r="S9" s="55"/>
      <c r="T9" s="55"/>
    </row>
    <row r="10" spans="1:20" ht="51.75" customHeight="1" x14ac:dyDescent="0.25">
      <c r="A10" s="544" t="s">
        <v>27</v>
      </c>
      <c r="B10" s="531" t="s">
        <v>118</v>
      </c>
      <c r="C10" s="527" t="s">
        <v>23</v>
      </c>
      <c r="D10" s="182" t="s">
        <v>88</v>
      </c>
      <c r="E10" s="187">
        <v>0</v>
      </c>
      <c r="F10" s="57">
        <f t="shared" si="0"/>
        <v>105613.5</v>
      </c>
      <c r="G10" s="57">
        <f>G11+G12</f>
        <v>17740</v>
      </c>
      <c r="H10" s="57">
        <f>H11+H12</f>
        <v>18000.3</v>
      </c>
      <c r="I10" s="57">
        <f>I11+I12</f>
        <v>23430.6</v>
      </c>
      <c r="J10" s="57">
        <f>J11+J12</f>
        <v>23221.3</v>
      </c>
      <c r="K10" s="57">
        <f>K11+K12</f>
        <v>23221.3</v>
      </c>
      <c r="L10" s="529" t="s">
        <v>89</v>
      </c>
      <c r="M10" s="531"/>
      <c r="N10" s="56"/>
      <c r="O10" s="55"/>
      <c r="P10" s="55"/>
      <c r="Q10" s="55"/>
      <c r="R10" s="55"/>
      <c r="S10" s="55"/>
      <c r="T10" s="55"/>
    </row>
    <row r="11" spans="1:20" ht="51.75" customHeight="1" x14ac:dyDescent="0.25">
      <c r="A11" s="525"/>
      <c r="B11" s="530"/>
      <c r="C11" s="528"/>
      <c r="D11" s="188" t="s">
        <v>11</v>
      </c>
      <c r="E11" s="187">
        <v>0</v>
      </c>
      <c r="F11" s="57">
        <f t="shared" si="0"/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30"/>
      <c r="M11" s="530"/>
      <c r="N11" s="56"/>
      <c r="O11" s="55"/>
      <c r="P11" s="55"/>
      <c r="Q11" s="55"/>
      <c r="R11" s="55"/>
      <c r="S11" s="55"/>
      <c r="T11" s="55"/>
    </row>
    <row r="12" spans="1:20" ht="51.75" customHeight="1" x14ac:dyDescent="0.25">
      <c r="A12" s="524"/>
      <c r="B12" s="532"/>
      <c r="C12" s="528"/>
      <c r="D12" s="186" t="s">
        <v>12</v>
      </c>
      <c r="E12" s="187">
        <v>18337</v>
      </c>
      <c r="F12" s="57">
        <f t="shared" si="0"/>
        <v>105613.5</v>
      </c>
      <c r="G12" s="57">
        <v>17740</v>
      </c>
      <c r="H12" s="57">
        <v>18000.3</v>
      </c>
      <c r="I12" s="57">
        <v>23430.6</v>
      </c>
      <c r="J12" s="57">
        <f>23221.3</f>
        <v>23221.3</v>
      </c>
      <c r="K12" s="57">
        <f>23221.3</f>
        <v>23221.3</v>
      </c>
      <c r="L12" s="530"/>
      <c r="M12" s="532"/>
      <c r="N12" s="56"/>
      <c r="O12" s="55"/>
      <c r="P12" s="55"/>
      <c r="Q12" s="55"/>
      <c r="R12" s="55"/>
      <c r="S12" s="55"/>
      <c r="T12" s="55"/>
    </row>
    <row r="13" spans="1:20" ht="51.75" customHeight="1" x14ac:dyDescent="0.25">
      <c r="A13" s="544" t="s">
        <v>28</v>
      </c>
      <c r="B13" s="531" t="s">
        <v>119</v>
      </c>
      <c r="C13" s="545" t="s">
        <v>23</v>
      </c>
      <c r="D13" s="189" t="s">
        <v>88</v>
      </c>
      <c r="E13" s="187">
        <v>0</v>
      </c>
      <c r="F13" s="57">
        <f t="shared" si="0"/>
        <v>1706</v>
      </c>
      <c r="G13" s="57">
        <f>G14+G15</f>
        <v>306</v>
      </c>
      <c r="H13" s="57">
        <f>H14+H15</f>
        <v>350</v>
      </c>
      <c r="I13" s="57">
        <f>I14+I15</f>
        <v>350</v>
      </c>
      <c r="J13" s="57">
        <v>350</v>
      </c>
      <c r="K13" s="57">
        <v>350</v>
      </c>
      <c r="L13" s="548" t="s">
        <v>89</v>
      </c>
      <c r="M13" s="531"/>
      <c r="N13" s="56"/>
      <c r="O13" s="55"/>
      <c r="P13" s="55"/>
      <c r="Q13" s="55"/>
      <c r="R13" s="55"/>
      <c r="S13" s="55"/>
      <c r="T13" s="55"/>
    </row>
    <row r="14" spans="1:20" ht="51.75" customHeight="1" x14ac:dyDescent="0.25">
      <c r="A14" s="525"/>
      <c r="B14" s="530"/>
      <c r="C14" s="546"/>
      <c r="D14" s="190" t="s">
        <v>11</v>
      </c>
      <c r="E14" s="187">
        <v>0</v>
      </c>
      <c r="F14" s="57">
        <f t="shared" si="0"/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49"/>
      <c r="M14" s="530"/>
      <c r="N14" s="56"/>
      <c r="O14" s="55"/>
      <c r="P14" s="55"/>
      <c r="Q14" s="55"/>
      <c r="R14" s="55"/>
      <c r="S14" s="55"/>
      <c r="T14" s="55"/>
    </row>
    <row r="15" spans="1:20" ht="51.75" customHeight="1" x14ac:dyDescent="0.25">
      <c r="A15" s="524"/>
      <c r="B15" s="532"/>
      <c r="C15" s="547"/>
      <c r="D15" s="186" t="s">
        <v>12</v>
      </c>
      <c r="E15" s="57">
        <v>0</v>
      </c>
      <c r="F15" s="57">
        <f t="shared" si="0"/>
        <v>1706</v>
      </c>
      <c r="G15" s="57">
        <v>306</v>
      </c>
      <c r="H15" s="57">
        <v>350</v>
      </c>
      <c r="I15" s="57">
        <v>350</v>
      </c>
      <c r="J15" s="57">
        <v>350</v>
      </c>
      <c r="K15" s="57">
        <v>350</v>
      </c>
      <c r="L15" s="550"/>
      <c r="M15" s="532"/>
      <c r="N15" s="56"/>
      <c r="O15" s="55"/>
      <c r="P15" s="55"/>
      <c r="Q15" s="55"/>
      <c r="R15" s="55"/>
      <c r="S15" s="55"/>
      <c r="T15" s="55"/>
    </row>
    <row r="16" spans="1:20" ht="15.75" x14ac:dyDescent="0.25">
      <c r="A16" s="191"/>
      <c r="B16" s="191"/>
      <c r="C16" s="191"/>
      <c r="D16" s="192"/>
      <c r="E16" s="191"/>
      <c r="F16" s="191"/>
      <c r="G16" s="191"/>
      <c r="H16" s="191"/>
      <c r="I16" s="191"/>
      <c r="J16" s="191"/>
      <c r="K16" s="191"/>
      <c r="L16" s="191"/>
      <c r="M16" s="79" t="s">
        <v>126</v>
      </c>
    </row>
    <row r="17" spans="1:13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</sheetData>
  <mergeCells count="26">
    <mergeCell ref="A10:A12"/>
    <mergeCell ref="B10:B12"/>
    <mergeCell ref="C10:C12"/>
    <mergeCell ref="L10:L12"/>
    <mergeCell ref="M10:M12"/>
    <mergeCell ref="A13:A15"/>
    <mergeCell ref="B13:B15"/>
    <mergeCell ref="C13:C15"/>
    <mergeCell ref="L13:L15"/>
    <mergeCell ref="M13:M15"/>
    <mergeCell ref="I1:M2"/>
    <mergeCell ref="A7:A9"/>
    <mergeCell ref="B7:B9"/>
    <mergeCell ref="C7:C9"/>
    <mergeCell ref="L7:L9"/>
    <mergeCell ref="M7:M9"/>
    <mergeCell ref="A3:M3"/>
    <mergeCell ref="F4:F5"/>
    <mergeCell ref="G4:K4"/>
    <mergeCell ref="L4:L5"/>
    <mergeCell ref="M4:M5"/>
    <mergeCell ref="A4:A5"/>
    <mergeCell ref="B4:B5"/>
    <mergeCell ref="C4:C5"/>
    <mergeCell ref="D4:D5"/>
    <mergeCell ref="E4:E5"/>
  </mergeCells>
  <pageMargins left="0.23622047244094491" right="0.23622047244094491" top="0.59055118110236227" bottom="0.35433070866141736" header="0.31496062992125984" footer="0.31496062992125984"/>
  <pageSetup scale="82" firstPageNumber="49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F3" sqref="F3"/>
    </sheetView>
  </sheetViews>
  <sheetFormatPr defaultColWidth="8" defaultRowHeight="15" x14ac:dyDescent="0.25"/>
  <cols>
    <col min="3" max="3" width="14.85546875" customWidth="1"/>
    <col min="4" max="8" width="15.140625" customWidth="1"/>
  </cols>
  <sheetData>
    <row r="1" spans="1:8" x14ac:dyDescent="0.25">
      <c r="D1" s="11">
        <v>2020</v>
      </c>
      <c r="E1" s="11">
        <v>2021</v>
      </c>
      <c r="F1" s="11">
        <v>2022</v>
      </c>
      <c r="G1" s="11">
        <v>2023</v>
      </c>
      <c r="H1" s="11">
        <v>2024</v>
      </c>
    </row>
    <row r="2" spans="1:8" x14ac:dyDescent="0.25">
      <c r="B2" t="s">
        <v>90</v>
      </c>
      <c r="C2" s="134">
        <f>'Приложение 1'!B11</f>
        <v>0</v>
      </c>
      <c r="D2" s="134">
        <f>'Приложение 1'!C11</f>
        <v>0</v>
      </c>
      <c r="E2" s="134">
        <f>'Приложение 1'!D11</f>
        <v>0</v>
      </c>
      <c r="F2" s="134">
        <f>'Приложение 1'!E11</f>
        <v>0</v>
      </c>
      <c r="G2" s="134">
        <f>'Приложение 1'!F11</f>
        <v>0</v>
      </c>
      <c r="H2" s="134">
        <f>'Приложение 1'!G11</f>
        <v>0</v>
      </c>
    </row>
    <row r="3" spans="1:8" x14ac:dyDescent="0.25">
      <c r="A3" t="s">
        <v>91</v>
      </c>
      <c r="B3" t="s">
        <v>92</v>
      </c>
      <c r="C3" s="38">
        <f t="shared" ref="C3:C8" si="0">D3+E3+F3+G3+H3</f>
        <v>997181.1</v>
      </c>
      <c r="D3" s="38">
        <f>'Приложение 1'!C10</f>
        <v>354582</v>
      </c>
      <c r="E3" s="38">
        <f>'Приложение 1'!D10</f>
        <v>345829</v>
      </c>
      <c r="F3" s="38">
        <f>'Приложение 1'!E10</f>
        <v>156967.6</v>
      </c>
      <c r="G3" s="38">
        <f>'Приложение 1'!F10</f>
        <v>115207.5</v>
      </c>
      <c r="H3" s="38">
        <f>'Приложение 1'!G10</f>
        <v>24595</v>
      </c>
    </row>
    <row r="4" spans="1:8" x14ac:dyDescent="0.25">
      <c r="B4" t="s">
        <v>93</v>
      </c>
      <c r="C4" s="38">
        <f t="shared" si="0"/>
        <v>813177.2</v>
      </c>
      <c r="D4" s="38">
        <f>'Приложение 1'!C12</f>
        <v>139816.6</v>
      </c>
      <c r="E4" s="38">
        <f>'Приложение 1'!D12</f>
        <v>148094.39999999999</v>
      </c>
      <c r="F4" s="38">
        <f>'Приложение 1'!E12</f>
        <v>184210.5</v>
      </c>
      <c r="G4" s="38">
        <f>'Приложение 1'!F12</f>
        <v>180000.7</v>
      </c>
      <c r="H4" s="38">
        <f>'Приложение 1'!G12</f>
        <v>161055</v>
      </c>
    </row>
    <row r="5" spans="1:8" x14ac:dyDescent="0.25">
      <c r="C5" s="39">
        <f>D5+E5+F5+G5+H5</f>
        <v>1810358.3</v>
      </c>
      <c r="D5" s="39">
        <f>SUM(D3:D4)</f>
        <v>494398.6</v>
      </c>
      <c r="E5" s="127">
        <f>SUM(E3:E4)</f>
        <v>493923.4</v>
      </c>
      <c r="F5" s="127">
        <f>SUM(F2:F4)</f>
        <v>341178.1</v>
      </c>
      <c r="G5" s="127">
        <f t="shared" ref="G5:H5" si="1">SUM(G2:G4)</f>
        <v>295208.2</v>
      </c>
      <c r="H5" s="127">
        <f t="shared" si="1"/>
        <v>185650</v>
      </c>
    </row>
    <row r="6" spans="1:8" x14ac:dyDescent="0.25">
      <c r="B6" t="s">
        <v>92</v>
      </c>
      <c r="C6" s="62">
        <f t="shared" si="0"/>
        <v>4273914.33</v>
      </c>
      <c r="D6" s="38">
        <f>'Приложение 2'!C12</f>
        <v>455914.7</v>
      </c>
      <c r="E6" s="38">
        <f>'Приложение 2'!D12</f>
        <v>446081</v>
      </c>
      <c r="F6" s="38">
        <f>'Приложение 2'!E12+'Приложение 2'!E18</f>
        <v>1075152.57</v>
      </c>
      <c r="G6" s="38">
        <f>'Приложение 2'!F12+'Приложение 2'!F18</f>
        <v>1505876.66</v>
      </c>
      <c r="H6" s="38">
        <f>'Приложение 2'!G12+'Приложение 2'!G18</f>
        <v>790889.4</v>
      </c>
    </row>
    <row r="7" spans="1:8" x14ac:dyDescent="0.25">
      <c r="A7" t="s">
        <v>94</v>
      </c>
      <c r="B7" t="s">
        <v>120</v>
      </c>
      <c r="C7" s="38">
        <f t="shared" si="0"/>
        <v>322767.42999999993</v>
      </c>
      <c r="D7" s="38">
        <f>'Приложение 2'!C13</f>
        <v>14088.3</v>
      </c>
      <c r="E7" s="38">
        <f>'Приложение 2'!D13</f>
        <v>34247.74</v>
      </c>
      <c r="F7" s="38">
        <f>'Приложение 2'!E7</f>
        <v>114572</v>
      </c>
      <c r="G7" s="38">
        <f>'Приложение 2'!F7</f>
        <v>112087.79000000001</v>
      </c>
      <c r="H7" s="38">
        <f>'Приложение 2'!G7</f>
        <v>47771.6</v>
      </c>
    </row>
    <row r="8" spans="1:8" x14ac:dyDescent="0.25">
      <c r="B8" t="s">
        <v>93</v>
      </c>
      <c r="C8" s="38">
        <f t="shared" si="0"/>
        <v>654032.42000000004</v>
      </c>
      <c r="D8" s="38">
        <f>'Приложение 2'!C14</f>
        <v>76983.8</v>
      </c>
      <c r="E8" s="38">
        <f>'Приложение 2'!D14</f>
        <v>90128.1</v>
      </c>
      <c r="F8" s="38">
        <f>'Приложение 2'!E14+'Приложение 2'!E19</f>
        <v>175585.40000000002</v>
      </c>
      <c r="G8" s="38">
        <f>'Приложение 2'!F14+'Приложение 2'!F19</f>
        <v>199425.78</v>
      </c>
      <c r="H8" s="38">
        <f>'Приложение 2'!G14+'Приложение 2'!G19</f>
        <v>111909.34</v>
      </c>
    </row>
    <row r="9" spans="1:8" x14ac:dyDescent="0.25">
      <c r="C9" s="39">
        <f>C8+C7+C6</f>
        <v>5250714.18</v>
      </c>
      <c r="D9" s="39">
        <f t="shared" ref="D9:H9" si="2">D8+D7+D6</f>
        <v>546986.80000000005</v>
      </c>
      <c r="E9" s="127">
        <f t="shared" si="2"/>
        <v>570456.84</v>
      </c>
      <c r="F9" s="127">
        <f t="shared" si="2"/>
        <v>1365309.9700000002</v>
      </c>
      <c r="G9" s="127">
        <f t="shared" si="2"/>
        <v>1817390.23</v>
      </c>
      <c r="H9" s="127">
        <f t="shared" si="2"/>
        <v>950570.34000000008</v>
      </c>
    </row>
    <row r="10" spans="1:8" x14ac:dyDescent="0.25">
      <c r="B10" t="s">
        <v>92</v>
      </c>
      <c r="C10" s="38">
        <f>D10+E10+F10+G10+H10</f>
        <v>1341</v>
      </c>
      <c r="D10" s="38">
        <f>'Приложение 3'!C8</f>
        <v>0</v>
      </c>
      <c r="E10" s="38">
        <f>'Приложение 3'!D8</f>
        <v>0</v>
      </c>
      <c r="F10" s="38">
        <f>'Приложение 3'!E8</f>
        <v>1341</v>
      </c>
      <c r="G10" s="38">
        <f>'Приложение 3'!F8</f>
        <v>0</v>
      </c>
      <c r="H10" s="38">
        <f>'Приложение 3'!G8</f>
        <v>0</v>
      </c>
    </row>
    <row r="11" spans="1:8" x14ac:dyDescent="0.25">
      <c r="A11" t="s">
        <v>95</v>
      </c>
      <c r="B11" t="s">
        <v>120</v>
      </c>
      <c r="C11" s="38">
        <f>D11+E11+F11+G11+H11</f>
        <v>0</v>
      </c>
      <c r="D11" s="38">
        <f>'[3]Приложение 3'!F12</f>
        <v>0</v>
      </c>
      <c r="E11" s="38">
        <f>'[3]Приложение 3'!G12</f>
        <v>0</v>
      </c>
      <c r="F11" s="38">
        <f>'Приложение 3'!H10</f>
        <v>0</v>
      </c>
      <c r="G11" s="38">
        <f>'Приложение 3'!I10</f>
        <v>0</v>
      </c>
      <c r="H11" s="38">
        <f>'Приложение 3'!J10</f>
        <v>0</v>
      </c>
    </row>
    <row r="12" spans="1:8" x14ac:dyDescent="0.25">
      <c r="B12" t="s">
        <v>93</v>
      </c>
      <c r="C12" s="38">
        <f>D12+E12+F12+G12+H12</f>
        <v>318355.20000000001</v>
      </c>
      <c r="D12" s="38">
        <f>'Приложение 3'!C9</f>
        <v>110755.4</v>
      </c>
      <c r="E12" s="38">
        <f>'Приложение 3'!D9</f>
        <v>46965.5</v>
      </c>
      <c r="F12" s="38">
        <f>'Приложение 3'!E9</f>
        <v>50020.3</v>
      </c>
      <c r="G12" s="38">
        <f>'Приложение 3'!F9</f>
        <v>55307</v>
      </c>
      <c r="H12" s="38">
        <f>'Приложение 3'!G9</f>
        <v>55307</v>
      </c>
    </row>
    <row r="13" spans="1:8" x14ac:dyDescent="0.25">
      <c r="C13" s="39">
        <f t="shared" ref="C13:H13" si="3">SUM(C10:C12)</f>
        <v>319696.2</v>
      </c>
      <c r="D13" s="39">
        <f t="shared" si="3"/>
        <v>110755.4</v>
      </c>
      <c r="E13" s="127">
        <f t="shared" si="3"/>
        <v>46965.5</v>
      </c>
      <c r="F13" s="127">
        <f t="shared" si="3"/>
        <v>51361.3</v>
      </c>
      <c r="G13" s="127">
        <f t="shared" si="3"/>
        <v>55307</v>
      </c>
      <c r="H13" s="127">
        <f t="shared" si="3"/>
        <v>55307</v>
      </c>
    </row>
    <row r="15" spans="1:8" x14ac:dyDescent="0.25">
      <c r="A15" t="s">
        <v>96</v>
      </c>
      <c r="B15" t="s">
        <v>93</v>
      </c>
      <c r="C15" s="38">
        <f>D15+E15+F15+G15+H15</f>
        <v>107319.5</v>
      </c>
      <c r="D15" s="38">
        <f>'Приложение 4 '!C10</f>
        <v>18046</v>
      </c>
      <c r="E15" s="38">
        <f>'Приложение 4 '!D10</f>
        <v>18350.3</v>
      </c>
      <c r="F15" s="38">
        <f>'Приложение 4 '!E10</f>
        <v>23780.6</v>
      </c>
      <c r="G15" s="38">
        <f>'Приложение 4 '!F10</f>
        <v>23571.3</v>
      </c>
      <c r="H15" s="38">
        <f>'Приложение 4 '!G10</f>
        <v>23571.3</v>
      </c>
    </row>
    <row r="17" spans="2:8" x14ac:dyDescent="0.25">
      <c r="B17" t="s">
        <v>92</v>
      </c>
      <c r="C17" s="38">
        <f>D17+E17+F17+G17+H17</f>
        <v>5272436.4300000006</v>
      </c>
      <c r="D17" s="38">
        <f>D3+D6+D10</f>
        <v>810496.7</v>
      </c>
      <c r="E17" s="38">
        <f t="shared" ref="E17:H17" si="4">E3+E6+E10</f>
        <v>791910</v>
      </c>
      <c r="F17" s="38">
        <f t="shared" si="4"/>
        <v>1233461.1700000002</v>
      </c>
      <c r="G17" s="38">
        <f t="shared" si="4"/>
        <v>1621084.1599999999</v>
      </c>
      <c r="H17" s="38">
        <f t="shared" si="4"/>
        <v>815484.4</v>
      </c>
    </row>
    <row r="18" spans="2:8" x14ac:dyDescent="0.25">
      <c r="B18" t="s">
        <v>90</v>
      </c>
      <c r="C18" s="38">
        <f t="shared" ref="C18:C19" si="5">D18+E18+F18+G18+H18</f>
        <v>322767.42999999993</v>
      </c>
      <c r="D18" s="38">
        <f>D2+D7+D11</f>
        <v>14088.3</v>
      </c>
      <c r="E18" s="38">
        <f t="shared" ref="E18:H18" si="6">E2+E7+E11</f>
        <v>34247.74</v>
      </c>
      <c r="F18" s="38">
        <f>F2+F7+F11</f>
        <v>114572</v>
      </c>
      <c r="G18" s="38">
        <f t="shared" si="6"/>
        <v>112087.79000000001</v>
      </c>
      <c r="H18" s="38">
        <f t="shared" si="6"/>
        <v>47771.6</v>
      </c>
    </row>
    <row r="19" spans="2:8" x14ac:dyDescent="0.25">
      <c r="B19" t="s">
        <v>93</v>
      </c>
      <c r="C19" s="38">
        <f t="shared" si="5"/>
        <v>1892884.32</v>
      </c>
      <c r="D19" s="38">
        <f t="shared" ref="D19:H19" si="7">D4+D8+D12+D15</f>
        <v>345601.80000000005</v>
      </c>
      <c r="E19" s="38">
        <f>E4+E8+E12+E15</f>
        <v>303538.3</v>
      </c>
      <c r="F19" s="38">
        <f>F4+F8+F12+F15</f>
        <v>433596.8</v>
      </c>
      <c r="G19" s="38">
        <f t="shared" si="7"/>
        <v>458304.77999999997</v>
      </c>
      <c r="H19" s="38">
        <f t="shared" si="7"/>
        <v>351842.63999999996</v>
      </c>
    </row>
    <row r="20" spans="2:8" x14ac:dyDescent="0.25">
      <c r="B20" t="s">
        <v>97</v>
      </c>
      <c r="C20" s="39">
        <f>D20+E20+F20+G20+H20</f>
        <v>7488088.1799999997</v>
      </c>
      <c r="D20" s="39">
        <f>D5+D13+D15+D9</f>
        <v>1170186.8</v>
      </c>
      <c r="E20" s="39">
        <f t="shared" ref="E20:H20" si="8">E5+E13+E15+E9</f>
        <v>1129696.04</v>
      </c>
      <c r="F20" s="39">
        <f t="shared" si="8"/>
        <v>1781629.9700000002</v>
      </c>
      <c r="G20" s="39">
        <f t="shared" si="8"/>
        <v>2191476.73</v>
      </c>
      <c r="H20" s="39">
        <f t="shared" si="8"/>
        <v>1215098.6400000001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view="pageBreakPreview" zoomScale="85" zoomScaleNormal="85" zoomScaleSheetLayoutView="85" zoomScalePageLayoutView="55" workbookViewId="0">
      <selection activeCell="A3" sqref="A3:M3"/>
    </sheetView>
  </sheetViews>
  <sheetFormatPr defaultColWidth="8" defaultRowHeight="15" x14ac:dyDescent="0.25"/>
  <cols>
    <col min="1" max="1" width="5.28515625" customWidth="1"/>
    <col min="2" max="2" width="26.5703125" customWidth="1"/>
    <col min="3" max="3" width="13.85546875" customWidth="1"/>
    <col min="4" max="4" width="22.28515625" customWidth="1"/>
    <col min="5" max="5" width="15.42578125" customWidth="1"/>
    <col min="6" max="6" width="14" customWidth="1"/>
    <col min="7" max="7" width="12.5703125" customWidth="1"/>
    <col min="8" max="8" width="12.42578125" style="45" customWidth="1"/>
    <col min="9" max="9" width="13" style="45" customWidth="1"/>
    <col min="10" max="10" width="13.85546875" style="45" customWidth="1"/>
    <col min="11" max="11" width="12.85546875" style="45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25.5" customHeight="1" x14ac:dyDescent="0.25">
      <c r="A1" s="146"/>
      <c r="B1" s="146"/>
      <c r="C1" s="146"/>
      <c r="D1" s="146"/>
      <c r="E1" s="146"/>
      <c r="F1" s="146"/>
      <c r="G1" s="231"/>
      <c r="H1" s="231"/>
      <c r="I1" s="258" t="s">
        <v>196</v>
      </c>
      <c r="J1" s="259"/>
      <c r="K1" s="259"/>
      <c r="L1" s="259"/>
      <c r="M1" s="259"/>
    </row>
    <row r="2" spans="1:15" ht="52.5" customHeight="1" x14ac:dyDescent="0.25">
      <c r="A2" s="146"/>
      <c r="B2" s="146"/>
      <c r="C2" s="146"/>
      <c r="D2" s="146"/>
      <c r="E2" s="146"/>
      <c r="F2" s="146"/>
      <c r="G2" s="232"/>
      <c r="H2" s="232"/>
      <c r="I2" s="259"/>
      <c r="J2" s="259"/>
      <c r="K2" s="259"/>
      <c r="L2" s="259"/>
      <c r="M2" s="259"/>
    </row>
    <row r="3" spans="1:15" ht="42.75" customHeight="1" x14ac:dyDescent="0.25">
      <c r="A3" s="260" t="s">
        <v>193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2"/>
    </row>
    <row r="4" spans="1:15" ht="29.25" customHeight="1" x14ac:dyDescent="0.25">
      <c r="A4" s="263" t="s">
        <v>13</v>
      </c>
      <c r="B4" s="263" t="s">
        <v>14</v>
      </c>
      <c r="C4" s="263" t="s">
        <v>15</v>
      </c>
      <c r="D4" s="263" t="s">
        <v>16</v>
      </c>
      <c r="E4" s="263" t="s">
        <v>17</v>
      </c>
      <c r="F4" s="263" t="s">
        <v>18</v>
      </c>
      <c r="G4" s="265" t="s">
        <v>19</v>
      </c>
      <c r="H4" s="266"/>
      <c r="I4" s="266"/>
      <c r="J4" s="266"/>
      <c r="K4" s="267"/>
      <c r="L4" s="263" t="s">
        <v>20</v>
      </c>
      <c r="M4" s="263" t="s">
        <v>21</v>
      </c>
      <c r="N4" s="10"/>
    </row>
    <row r="5" spans="1:15" ht="81" customHeight="1" x14ac:dyDescent="0.25">
      <c r="A5" s="264"/>
      <c r="B5" s="264"/>
      <c r="C5" s="264"/>
      <c r="D5" s="264"/>
      <c r="E5" s="264"/>
      <c r="F5" s="264"/>
      <c r="G5" s="147" t="s">
        <v>6</v>
      </c>
      <c r="H5" s="147" t="s">
        <v>7</v>
      </c>
      <c r="I5" s="208" t="s">
        <v>8</v>
      </c>
      <c r="J5" s="208" t="s">
        <v>9</v>
      </c>
      <c r="K5" s="208" t="s">
        <v>10</v>
      </c>
      <c r="L5" s="264"/>
      <c r="M5" s="264"/>
      <c r="N5" s="10"/>
    </row>
    <row r="6" spans="1:15" s="7" customFormat="1" x14ac:dyDescent="0.25">
      <c r="A6" s="148">
        <v>1</v>
      </c>
      <c r="B6" s="147">
        <v>2</v>
      </c>
      <c r="C6" s="147">
        <v>3</v>
      </c>
      <c r="D6" s="147">
        <v>4</v>
      </c>
      <c r="E6" s="149">
        <v>5</v>
      </c>
      <c r="F6" s="147">
        <v>6</v>
      </c>
      <c r="G6" s="147">
        <v>7</v>
      </c>
      <c r="H6" s="147">
        <v>8</v>
      </c>
      <c r="I6" s="208">
        <v>9</v>
      </c>
      <c r="J6" s="208">
        <v>10</v>
      </c>
      <c r="K6" s="208">
        <v>11</v>
      </c>
      <c r="L6" s="147">
        <v>12</v>
      </c>
      <c r="M6" s="147">
        <v>13</v>
      </c>
      <c r="N6" s="10"/>
    </row>
    <row r="7" spans="1:15" ht="26.25" customHeight="1" x14ac:dyDescent="0.25">
      <c r="A7" s="268" t="s">
        <v>22</v>
      </c>
      <c r="B7" s="255" t="s">
        <v>155</v>
      </c>
      <c r="C7" s="255" t="s">
        <v>23</v>
      </c>
      <c r="D7" s="150" t="s">
        <v>24</v>
      </c>
      <c r="E7" s="73">
        <f>E8+E9</f>
        <v>50</v>
      </c>
      <c r="F7" s="151">
        <f>G7+H7+I7+J7+K7</f>
        <v>283995.40000000002</v>
      </c>
      <c r="G7" s="152">
        <f>G8+G9</f>
        <v>2100</v>
      </c>
      <c r="H7" s="152">
        <f>H8+H9</f>
        <v>10710</v>
      </c>
      <c r="I7" s="152">
        <f>I8+I9</f>
        <v>154494.20000000001</v>
      </c>
      <c r="J7" s="152">
        <f>J8+J9</f>
        <v>116641.2</v>
      </c>
      <c r="K7" s="152">
        <f>K8+K9</f>
        <v>50</v>
      </c>
      <c r="L7" s="255" t="s">
        <v>131</v>
      </c>
      <c r="M7" s="255" t="s">
        <v>26</v>
      </c>
      <c r="N7" s="10"/>
    </row>
    <row r="8" spans="1:15" ht="32.25" customHeight="1" x14ac:dyDescent="0.25">
      <c r="A8" s="269"/>
      <c r="B8" s="256"/>
      <c r="C8" s="256"/>
      <c r="D8" s="153" t="s">
        <v>11</v>
      </c>
      <c r="E8" s="73">
        <f>E11+E14</f>
        <v>0</v>
      </c>
      <c r="F8" s="151">
        <v>225478.1</v>
      </c>
      <c r="G8" s="151">
        <f t="shared" ref="G8:H8" si="0">G11+G14+G17</f>
        <v>0</v>
      </c>
      <c r="H8" s="151">
        <f t="shared" si="0"/>
        <v>0</v>
      </c>
      <c r="I8" s="151">
        <v>128357.6</v>
      </c>
      <c r="J8" s="151">
        <v>97120.5</v>
      </c>
      <c r="K8" s="151">
        <f t="shared" ref="K8" si="1">K11+K14+K17</f>
        <v>0</v>
      </c>
      <c r="L8" s="256"/>
      <c r="M8" s="256"/>
      <c r="N8" s="10"/>
    </row>
    <row r="9" spans="1:15" ht="31.5" customHeight="1" x14ac:dyDescent="0.25">
      <c r="A9" s="270"/>
      <c r="B9" s="257"/>
      <c r="C9" s="257"/>
      <c r="D9" s="153" t="s">
        <v>125</v>
      </c>
      <c r="E9" s="73">
        <f>E12+E15</f>
        <v>50</v>
      </c>
      <c r="F9" s="73">
        <f>G9+H9+I9+J9+K9</f>
        <v>58517.3</v>
      </c>
      <c r="G9" s="73">
        <f t="shared" ref="G9:H9" si="2">G12+G15+G18</f>
        <v>2100</v>
      </c>
      <c r="H9" s="73">
        <f t="shared" si="2"/>
        <v>10710</v>
      </c>
      <c r="I9" s="73">
        <f>I12+I18</f>
        <v>26136.6</v>
      </c>
      <c r="J9" s="73">
        <f>J10+J18</f>
        <v>19520.7</v>
      </c>
      <c r="K9" s="73">
        <v>50</v>
      </c>
      <c r="L9" s="257"/>
      <c r="M9" s="257"/>
      <c r="N9" s="10"/>
    </row>
    <row r="10" spans="1:15" ht="28.5" customHeight="1" x14ac:dyDescent="0.25">
      <c r="A10" s="273" t="s">
        <v>27</v>
      </c>
      <c r="B10" s="271" t="s">
        <v>110</v>
      </c>
      <c r="C10" s="271" t="s">
        <v>23</v>
      </c>
      <c r="D10" s="153" t="s">
        <v>24</v>
      </c>
      <c r="E10" s="73">
        <f>E11+E12</f>
        <v>50</v>
      </c>
      <c r="F10" s="151">
        <f t="shared" ref="F10:F17" si="3">G10+H10+I10+J10+K10</f>
        <v>200</v>
      </c>
      <c r="G10" s="73">
        <f>G11+G12</f>
        <v>0</v>
      </c>
      <c r="H10" s="73">
        <f>H11+H12</f>
        <v>50</v>
      </c>
      <c r="I10" s="73">
        <f>I11+I12</f>
        <v>50</v>
      </c>
      <c r="J10" s="73">
        <f>J11+J12</f>
        <v>50</v>
      </c>
      <c r="K10" s="73">
        <f>K11+K12</f>
        <v>50</v>
      </c>
      <c r="L10" s="271" t="s">
        <v>25</v>
      </c>
      <c r="M10" s="255" t="s">
        <v>128</v>
      </c>
      <c r="N10" s="10"/>
    </row>
    <row r="11" spans="1:15" ht="26.25" customHeight="1" x14ac:dyDescent="0.25">
      <c r="A11" s="269"/>
      <c r="B11" s="256"/>
      <c r="C11" s="256"/>
      <c r="D11" s="153" t="s">
        <v>11</v>
      </c>
      <c r="E11" s="73">
        <v>0</v>
      </c>
      <c r="F11" s="151">
        <f t="shared" si="3"/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256"/>
      <c r="M11" s="256"/>
      <c r="N11" s="10"/>
    </row>
    <row r="12" spans="1:15" ht="64.5" customHeight="1" x14ac:dyDescent="0.25">
      <c r="A12" s="274"/>
      <c r="B12" s="272"/>
      <c r="C12" s="272"/>
      <c r="D12" s="153" t="s">
        <v>125</v>
      </c>
      <c r="E12" s="154">
        <v>50</v>
      </c>
      <c r="F12" s="155">
        <f t="shared" si="3"/>
        <v>200</v>
      </c>
      <c r="G12" s="154">
        <v>0</v>
      </c>
      <c r="H12" s="154">
        <v>50</v>
      </c>
      <c r="I12" s="154">
        <v>50</v>
      </c>
      <c r="J12" s="154">
        <v>50</v>
      </c>
      <c r="K12" s="154">
        <v>50</v>
      </c>
      <c r="L12" s="272"/>
      <c r="M12" s="257"/>
      <c r="N12" s="10"/>
    </row>
    <row r="13" spans="1:15" ht="32.25" customHeight="1" x14ac:dyDescent="0.25">
      <c r="A13" s="268" t="s">
        <v>28</v>
      </c>
      <c r="B13" s="271" t="s">
        <v>111</v>
      </c>
      <c r="C13" s="271" t="s">
        <v>23</v>
      </c>
      <c r="D13" s="153" t="s">
        <v>24</v>
      </c>
      <c r="E13" s="73">
        <f>E14+E15</f>
        <v>0</v>
      </c>
      <c r="F13" s="151">
        <f t="shared" si="3"/>
        <v>0</v>
      </c>
      <c r="G13" s="73">
        <f>G14+G15</f>
        <v>0</v>
      </c>
      <c r="H13" s="73">
        <f>H14+H15</f>
        <v>0</v>
      </c>
      <c r="I13" s="73">
        <f>I14+I15</f>
        <v>0</v>
      </c>
      <c r="J13" s="73">
        <f>J14+J15</f>
        <v>0</v>
      </c>
      <c r="K13" s="73">
        <f>K14+K15</f>
        <v>0</v>
      </c>
      <c r="L13" s="271" t="s">
        <v>25</v>
      </c>
      <c r="M13" s="255" t="s">
        <v>128</v>
      </c>
      <c r="N13" s="10"/>
      <c r="O13" s="11"/>
    </row>
    <row r="14" spans="1:15" ht="32.25" customHeight="1" x14ac:dyDescent="0.25">
      <c r="A14" s="269"/>
      <c r="B14" s="256"/>
      <c r="C14" s="256"/>
      <c r="D14" s="153" t="s">
        <v>11</v>
      </c>
      <c r="E14" s="73">
        <v>0</v>
      </c>
      <c r="F14" s="151">
        <f t="shared" si="3"/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256"/>
      <c r="M14" s="256"/>
      <c r="N14" s="10"/>
      <c r="O14" s="11"/>
    </row>
    <row r="15" spans="1:15" ht="32.25" customHeight="1" x14ac:dyDescent="0.25">
      <c r="A15" s="270"/>
      <c r="B15" s="272"/>
      <c r="C15" s="272"/>
      <c r="D15" s="153" t="s">
        <v>125</v>
      </c>
      <c r="E15" s="154">
        <v>0</v>
      </c>
      <c r="F15" s="155">
        <f t="shared" si="3"/>
        <v>0</v>
      </c>
      <c r="G15" s="154">
        <v>0</v>
      </c>
      <c r="H15" s="154">
        <v>0</v>
      </c>
      <c r="I15" s="154">
        <v>0</v>
      </c>
      <c r="J15" s="154">
        <v>0</v>
      </c>
      <c r="K15" s="154">
        <v>0</v>
      </c>
      <c r="L15" s="272"/>
      <c r="M15" s="257"/>
      <c r="N15" s="10"/>
      <c r="O15" s="11"/>
    </row>
    <row r="16" spans="1:15" ht="32.25" customHeight="1" x14ac:dyDescent="0.25">
      <c r="A16" s="268" t="s">
        <v>29</v>
      </c>
      <c r="B16" s="255" t="s">
        <v>112</v>
      </c>
      <c r="C16" s="255" t="s">
        <v>23</v>
      </c>
      <c r="D16" s="156" t="s">
        <v>24</v>
      </c>
      <c r="E16" s="73">
        <f>E18+E17</f>
        <v>0</v>
      </c>
      <c r="F16" s="73">
        <v>283795.40000000002</v>
      </c>
      <c r="G16" s="73">
        <f>G18+G17</f>
        <v>2100</v>
      </c>
      <c r="H16" s="73">
        <f>H18+H17</f>
        <v>10660</v>
      </c>
      <c r="I16" s="73">
        <f>I18+I17</f>
        <v>154444.20000000001</v>
      </c>
      <c r="J16" s="73">
        <f>J18+J17</f>
        <v>116591.2</v>
      </c>
      <c r="K16" s="73">
        <f>K18+K17</f>
        <v>0</v>
      </c>
      <c r="L16" s="255" t="s">
        <v>131</v>
      </c>
      <c r="M16" s="255" t="s">
        <v>128</v>
      </c>
      <c r="N16" s="10"/>
      <c r="O16" s="11"/>
    </row>
    <row r="17" spans="1:15" ht="32.25" customHeight="1" x14ac:dyDescent="0.25">
      <c r="A17" s="269"/>
      <c r="B17" s="256"/>
      <c r="C17" s="256"/>
      <c r="D17" s="153" t="s">
        <v>11</v>
      </c>
      <c r="E17" s="73">
        <v>0</v>
      </c>
      <c r="F17" s="73">
        <f t="shared" si="3"/>
        <v>225478.1</v>
      </c>
      <c r="G17" s="73">
        <v>0</v>
      </c>
      <c r="H17" s="73">
        <v>0</v>
      </c>
      <c r="I17" s="73">
        <v>128357.6</v>
      </c>
      <c r="J17" s="73">
        <v>97120.5</v>
      </c>
      <c r="K17" s="73">
        <v>0</v>
      </c>
      <c r="L17" s="256"/>
      <c r="M17" s="256"/>
      <c r="N17" s="10"/>
      <c r="O17" s="11"/>
    </row>
    <row r="18" spans="1:15" ht="44.25" customHeight="1" x14ac:dyDescent="0.25">
      <c r="A18" s="270"/>
      <c r="B18" s="257"/>
      <c r="C18" s="257"/>
      <c r="D18" s="153" t="s">
        <v>125</v>
      </c>
      <c r="E18" s="73">
        <v>0</v>
      </c>
      <c r="F18" s="73">
        <v>58317.3</v>
      </c>
      <c r="G18" s="73">
        <v>2100</v>
      </c>
      <c r="H18" s="73">
        <v>10660</v>
      </c>
      <c r="I18" s="73">
        <v>26086.6</v>
      </c>
      <c r="J18" s="73">
        <v>19470.7</v>
      </c>
      <c r="K18" s="73">
        <v>0</v>
      </c>
      <c r="L18" s="257"/>
      <c r="M18" s="257"/>
      <c r="N18" s="10"/>
      <c r="O18" s="11"/>
    </row>
    <row r="19" spans="1:15" ht="27" customHeight="1" x14ac:dyDescent="0.25">
      <c r="A19" s="275" t="s">
        <v>30</v>
      </c>
      <c r="B19" s="255" t="s">
        <v>31</v>
      </c>
      <c r="C19" s="255" t="s">
        <v>23</v>
      </c>
      <c r="D19" s="156" t="s">
        <v>32</v>
      </c>
      <c r="E19" s="73">
        <f t="shared" ref="E19:K19" si="4">E20+E21</f>
        <v>352007</v>
      </c>
      <c r="F19" s="73">
        <f t="shared" si="4"/>
        <v>1526362.9</v>
      </c>
      <c r="G19" s="73">
        <f t="shared" si="4"/>
        <v>492298.6</v>
      </c>
      <c r="H19" s="73">
        <f t="shared" si="4"/>
        <v>483213.4</v>
      </c>
      <c r="I19" s="73">
        <f t="shared" si="4"/>
        <v>186683.9</v>
      </c>
      <c r="J19" s="73">
        <f t="shared" si="4"/>
        <v>178567</v>
      </c>
      <c r="K19" s="73">
        <f t="shared" si="4"/>
        <v>185600</v>
      </c>
      <c r="L19" s="255" t="s">
        <v>131</v>
      </c>
      <c r="M19" s="268"/>
      <c r="N19" s="10"/>
      <c r="O19" s="11"/>
    </row>
    <row r="20" spans="1:15" ht="30" customHeight="1" x14ac:dyDescent="0.25">
      <c r="A20" s="269"/>
      <c r="B20" s="256"/>
      <c r="C20" s="256"/>
      <c r="D20" s="156" t="s">
        <v>11</v>
      </c>
      <c r="E20" s="73">
        <f t="shared" ref="E20:H20" si="5">E23+E25+E27+E35+E26</f>
        <v>351910</v>
      </c>
      <c r="F20" s="73">
        <f>G20+H20+I20+J20+K20</f>
        <v>771703</v>
      </c>
      <c r="G20" s="73">
        <f t="shared" si="5"/>
        <v>354582</v>
      </c>
      <c r="H20" s="73">
        <f t="shared" si="5"/>
        <v>345829</v>
      </c>
      <c r="I20" s="73">
        <v>28610</v>
      </c>
      <c r="J20" s="73">
        <f t="shared" ref="J20:K20" si="6">J23+J25+J27+J35+J26</f>
        <v>18087</v>
      </c>
      <c r="K20" s="73">
        <f t="shared" si="6"/>
        <v>24595</v>
      </c>
      <c r="L20" s="256"/>
      <c r="M20" s="269"/>
      <c r="N20" s="10"/>
      <c r="O20" s="11"/>
    </row>
    <row r="21" spans="1:15" ht="29.25" customHeight="1" x14ac:dyDescent="0.25">
      <c r="A21" s="270"/>
      <c r="B21" s="257"/>
      <c r="C21" s="257"/>
      <c r="D21" s="153" t="s">
        <v>125</v>
      </c>
      <c r="E21" s="73">
        <f>E24+E28+E32</f>
        <v>97</v>
      </c>
      <c r="F21" s="73">
        <f>G21+H21+I21+J21+K21</f>
        <v>754659.9</v>
      </c>
      <c r="G21" s="73">
        <v>137716.6</v>
      </c>
      <c r="H21" s="73">
        <v>137384.4</v>
      </c>
      <c r="I21" s="73">
        <v>158073.9</v>
      </c>
      <c r="J21" s="73">
        <v>160480</v>
      </c>
      <c r="K21" s="73">
        <v>161005</v>
      </c>
      <c r="L21" s="257"/>
      <c r="M21" s="270"/>
      <c r="N21" s="10"/>
      <c r="O21" s="11"/>
    </row>
    <row r="22" spans="1:15" ht="60" customHeight="1" x14ac:dyDescent="0.25">
      <c r="A22" s="268" t="s">
        <v>33</v>
      </c>
      <c r="B22" s="255" t="s">
        <v>113</v>
      </c>
      <c r="C22" s="255" t="s">
        <v>23</v>
      </c>
      <c r="D22" s="156" t="s">
        <v>24</v>
      </c>
      <c r="E22" s="73">
        <v>325819</v>
      </c>
      <c r="F22" s="73">
        <f t="shared" ref="F22:K22" si="7">F23+F24</f>
        <v>656660</v>
      </c>
      <c r="G22" s="73">
        <f t="shared" si="7"/>
        <v>332851</v>
      </c>
      <c r="H22" s="73">
        <f t="shared" si="7"/>
        <v>323809</v>
      </c>
      <c r="I22" s="73">
        <f t="shared" si="7"/>
        <v>0</v>
      </c>
      <c r="J22" s="73">
        <f t="shared" si="7"/>
        <v>0</v>
      </c>
      <c r="K22" s="73">
        <f t="shared" si="7"/>
        <v>0</v>
      </c>
      <c r="L22" s="255" t="s">
        <v>25</v>
      </c>
      <c r="M22" s="268"/>
      <c r="N22" s="10"/>
      <c r="O22" s="11"/>
    </row>
    <row r="23" spans="1:15" ht="69" customHeight="1" x14ac:dyDescent="0.25">
      <c r="A23" s="269"/>
      <c r="B23" s="256"/>
      <c r="C23" s="256"/>
      <c r="D23" s="156" t="s">
        <v>11</v>
      </c>
      <c r="E23" s="73">
        <v>325819</v>
      </c>
      <c r="F23" s="73">
        <f t="shared" ref="F23:F36" si="8">G23+H23+I23+J23+K23</f>
        <v>656660</v>
      </c>
      <c r="G23" s="151">
        <v>332851</v>
      </c>
      <c r="H23" s="151">
        <v>323809</v>
      </c>
      <c r="I23" s="157">
        <v>0</v>
      </c>
      <c r="J23" s="157">
        <v>0</v>
      </c>
      <c r="K23" s="157">
        <v>0</v>
      </c>
      <c r="L23" s="256"/>
      <c r="M23" s="269"/>
      <c r="N23" s="10"/>
      <c r="O23" s="11"/>
    </row>
    <row r="24" spans="1:15" ht="75.75" customHeight="1" x14ac:dyDescent="0.25">
      <c r="A24" s="270"/>
      <c r="B24" s="257"/>
      <c r="C24" s="257"/>
      <c r="D24" s="153" t="s">
        <v>125</v>
      </c>
      <c r="E24" s="73">
        <v>0</v>
      </c>
      <c r="F24" s="73">
        <f t="shared" si="8"/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257"/>
      <c r="M24" s="270"/>
      <c r="N24" s="10"/>
      <c r="O24" s="11"/>
    </row>
    <row r="25" spans="1:15" ht="171.75" customHeight="1" x14ac:dyDescent="0.25">
      <c r="A25" s="158" t="s">
        <v>34</v>
      </c>
      <c r="B25" s="159" t="s">
        <v>114</v>
      </c>
      <c r="C25" s="160" t="s">
        <v>23</v>
      </c>
      <c r="D25" s="161" t="s">
        <v>11</v>
      </c>
      <c r="E25" s="162">
        <v>3769</v>
      </c>
      <c r="F25" s="154">
        <f t="shared" si="8"/>
        <v>6567</v>
      </c>
      <c r="G25" s="157">
        <v>2935</v>
      </c>
      <c r="H25" s="157">
        <v>3632</v>
      </c>
      <c r="I25" s="157">
        <v>0</v>
      </c>
      <c r="J25" s="157">
        <v>0</v>
      </c>
      <c r="K25" s="157">
        <v>0</v>
      </c>
      <c r="L25" s="163" t="s">
        <v>35</v>
      </c>
      <c r="M25" s="160" t="s">
        <v>36</v>
      </c>
      <c r="N25" s="10"/>
      <c r="O25" s="11"/>
    </row>
    <row r="26" spans="1:15" ht="171.75" customHeight="1" x14ac:dyDescent="0.25">
      <c r="A26" s="193" t="s">
        <v>37</v>
      </c>
      <c r="B26" s="171" t="s">
        <v>115</v>
      </c>
      <c r="C26" s="194" t="s">
        <v>38</v>
      </c>
      <c r="D26" s="194" t="s">
        <v>11</v>
      </c>
      <c r="E26" s="172">
        <v>22322</v>
      </c>
      <c r="F26" s="172">
        <f>G26+H26+I26+J26+K26</f>
        <v>87003</v>
      </c>
      <c r="G26" s="172">
        <v>18796</v>
      </c>
      <c r="H26" s="172">
        <v>18388</v>
      </c>
      <c r="I26" s="172">
        <v>15327</v>
      </c>
      <c r="J26" s="172">
        <v>17246</v>
      </c>
      <c r="K26" s="172">
        <v>17246</v>
      </c>
      <c r="L26" s="171" t="s">
        <v>25</v>
      </c>
      <c r="M26" s="194"/>
      <c r="N26" s="69"/>
      <c r="O26" s="49"/>
    </row>
    <row r="27" spans="1:15" ht="111" customHeight="1" x14ac:dyDescent="0.25">
      <c r="A27" s="201" t="s">
        <v>39</v>
      </c>
      <c r="B27" s="202" t="s">
        <v>115</v>
      </c>
      <c r="C27" s="203" t="s">
        <v>38</v>
      </c>
      <c r="D27" s="203" t="s">
        <v>11</v>
      </c>
      <c r="E27" s="152">
        <v>0</v>
      </c>
      <c r="F27" s="172">
        <v>2503</v>
      </c>
      <c r="G27" s="152">
        <v>0</v>
      </c>
      <c r="H27" s="152">
        <v>0</v>
      </c>
      <c r="I27" s="152">
        <v>821</v>
      </c>
      <c r="J27" s="152">
        <v>841</v>
      </c>
      <c r="K27" s="152">
        <v>841</v>
      </c>
      <c r="L27" s="202" t="s">
        <v>130</v>
      </c>
      <c r="M27" s="203"/>
      <c r="N27" s="10"/>
      <c r="O27" s="11"/>
    </row>
    <row r="28" spans="1:15" ht="77.25" hidden="1" customHeight="1" x14ac:dyDescent="0.25">
      <c r="A28" s="279" t="s">
        <v>40</v>
      </c>
      <c r="B28" s="282" t="s">
        <v>116</v>
      </c>
      <c r="C28" s="271" t="s">
        <v>23</v>
      </c>
      <c r="D28" s="153" t="s">
        <v>11</v>
      </c>
      <c r="E28" s="73">
        <v>97</v>
      </c>
      <c r="F28" s="73">
        <v>97</v>
      </c>
      <c r="G28" s="73">
        <v>0</v>
      </c>
      <c r="H28" s="73">
        <v>0</v>
      </c>
      <c r="I28" s="73">
        <v>97</v>
      </c>
      <c r="J28" s="164">
        <v>0</v>
      </c>
      <c r="K28" s="73">
        <v>0</v>
      </c>
      <c r="L28" s="282" t="s">
        <v>25</v>
      </c>
      <c r="M28" s="271"/>
      <c r="N28" s="10"/>
      <c r="O28" s="11"/>
    </row>
    <row r="29" spans="1:15" ht="77.25" customHeight="1" x14ac:dyDescent="0.25">
      <c r="A29" s="280"/>
      <c r="B29" s="283"/>
      <c r="C29" s="285"/>
      <c r="D29" s="230" t="s">
        <v>24</v>
      </c>
      <c r="E29" s="73">
        <v>0</v>
      </c>
      <c r="F29" s="73">
        <f>G29+H29+I29+J29+K29</f>
        <v>682038.6</v>
      </c>
      <c r="G29" s="73">
        <v>137716.6</v>
      </c>
      <c r="H29" s="73">
        <v>137384.4</v>
      </c>
      <c r="I29" s="73">
        <f>I30+I31</f>
        <v>136037.6</v>
      </c>
      <c r="J29" s="164">
        <f>J30+J31</f>
        <v>135550</v>
      </c>
      <c r="K29" s="73">
        <f>K30+K31</f>
        <v>135350</v>
      </c>
      <c r="L29" s="283"/>
      <c r="M29" s="285"/>
      <c r="N29" s="69"/>
      <c r="O29" s="49"/>
    </row>
    <row r="30" spans="1:15" ht="77.25" customHeight="1" x14ac:dyDescent="0.25">
      <c r="A30" s="280"/>
      <c r="B30" s="283"/>
      <c r="C30" s="285"/>
      <c r="D30" s="230" t="s">
        <v>11</v>
      </c>
      <c r="E30" s="73">
        <v>0</v>
      </c>
      <c r="F30" s="73">
        <v>97</v>
      </c>
      <c r="G30" s="73">
        <v>0</v>
      </c>
      <c r="H30" s="73">
        <v>0</v>
      </c>
      <c r="I30" s="73">
        <v>97</v>
      </c>
      <c r="J30" s="164">
        <v>0</v>
      </c>
      <c r="K30" s="73">
        <v>0</v>
      </c>
      <c r="L30" s="283"/>
      <c r="M30" s="285"/>
      <c r="N30" s="69"/>
      <c r="O30" s="49"/>
    </row>
    <row r="31" spans="1:15" ht="77.25" customHeight="1" x14ac:dyDescent="0.25">
      <c r="A31" s="281"/>
      <c r="B31" s="284"/>
      <c r="C31" s="286"/>
      <c r="D31" s="153" t="s">
        <v>125</v>
      </c>
      <c r="E31" s="73">
        <v>171675</v>
      </c>
      <c r="F31" s="73">
        <f t="shared" si="8"/>
        <v>681941.6</v>
      </c>
      <c r="G31" s="73">
        <v>137716.6</v>
      </c>
      <c r="H31" s="73">
        <v>137384.4</v>
      </c>
      <c r="I31" s="73">
        <v>135940.6</v>
      </c>
      <c r="J31" s="164">
        <f>10000+125550</f>
        <v>135550</v>
      </c>
      <c r="K31" s="73">
        <f>10000+125350</f>
        <v>135350</v>
      </c>
      <c r="L31" s="287"/>
      <c r="M31" s="286"/>
      <c r="N31" s="69"/>
      <c r="O31" s="49"/>
    </row>
    <row r="32" spans="1:15" ht="69.75" customHeight="1" x14ac:dyDescent="0.25">
      <c r="A32" s="165" t="s">
        <v>58</v>
      </c>
      <c r="B32" s="166" t="s">
        <v>117</v>
      </c>
      <c r="C32" s="167" t="s">
        <v>23</v>
      </c>
      <c r="D32" s="168" t="s">
        <v>125</v>
      </c>
      <c r="E32" s="154">
        <v>0</v>
      </c>
      <c r="F32" s="154">
        <f t="shared" si="8"/>
        <v>0</v>
      </c>
      <c r="G32" s="154">
        <v>0</v>
      </c>
      <c r="H32" s="154">
        <v>0</v>
      </c>
      <c r="I32" s="154">
        <v>0</v>
      </c>
      <c r="J32" s="154">
        <v>0</v>
      </c>
      <c r="K32" s="154">
        <v>0</v>
      </c>
      <c r="L32" s="169" t="s">
        <v>25</v>
      </c>
      <c r="M32" s="167"/>
      <c r="N32" s="10"/>
      <c r="O32" s="11"/>
    </row>
    <row r="33" spans="1:15" ht="60" customHeight="1" x14ac:dyDescent="0.25">
      <c r="A33" s="170" t="s">
        <v>145</v>
      </c>
      <c r="B33" s="171" t="s">
        <v>146</v>
      </c>
      <c r="C33" s="167" t="s">
        <v>23</v>
      </c>
      <c r="D33" s="168" t="s">
        <v>125</v>
      </c>
      <c r="E33" s="172">
        <v>0</v>
      </c>
      <c r="F33" s="154">
        <f t="shared" si="8"/>
        <v>69222.3</v>
      </c>
      <c r="G33" s="172">
        <v>0</v>
      </c>
      <c r="H33" s="172">
        <v>0</v>
      </c>
      <c r="I33" s="172">
        <v>21247.3</v>
      </c>
      <c r="J33" s="173">
        <v>23625</v>
      </c>
      <c r="K33" s="173">
        <v>24350</v>
      </c>
      <c r="L33" s="169" t="s">
        <v>25</v>
      </c>
      <c r="M33" s="174"/>
      <c r="N33" s="69"/>
      <c r="O33" s="49"/>
    </row>
    <row r="34" spans="1:15" ht="51.75" customHeight="1" x14ac:dyDescent="0.25">
      <c r="A34" s="276" t="s">
        <v>177</v>
      </c>
      <c r="B34" s="277" t="s">
        <v>132</v>
      </c>
      <c r="C34" s="278" t="s">
        <v>23</v>
      </c>
      <c r="D34" s="174" t="s">
        <v>24</v>
      </c>
      <c r="E34" s="172">
        <v>0</v>
      </c>
      <c r="F34" s="172">
        <f>F35+F36</f>
        <v>22369</v>
      </c>
      <c r="G34" s="172">
        <f t="shared" ref="G34:K34" si="9">G35+G36</f>
        <v>0</v>
      </c>
      <c r="H34" s="172">
        <f t="shared" si="9"/>
        <v>0</v>
      </c>
      <c r="I34" s="172">
        <f t="shared" si="9"/>
        <v>13251</v>
      </c>
      <c r="J34" s="172">
        <f t="shared" si="9"/>
        <v>1305</v>
      </c>
      <c r="K34" s="172">
        <f t="shared" si="9"/>
        <v>7813</v>
      </c>
      <c r="L34" s="169" t="s">
        <v>25</v>
      </c>
      <c r="M34" s="174"/>
      <c r="N34" s="69"/>
      <c r="O34" s="49"/>
    </row>
    <row r="35" spans="1:15" ht="51.75" customHeight="1" x14ac:dyDescent="0.25">
      <c r="A35" s="276"/>
      <c r="B35" s="277"/>
      <c r="C35" s="278"/>
      <c r="D35" s="174" t="s">
        <v>11</v>
      </c>
      <c r="E35" s="172">
        <v>0</v>
      </c>
      <c r="F35" s="172">
        <f t="shared" si="8"/>
        <v>18873</v>
      </c>
      <c r="G35" s="172">
        <v>0</v>
      </c>
      <c r="H35" s="172">
        <v>0</v>
      </c>
      <c r="I35" s="172">
        <v>12365</v>
      </c>
      <c r="J35" s="172">
        <v>0</v>
      </c>
      <c r="K35" s="172">
        <v>6508</v>
      </c>
      <c r="L35" s="171"/>
      <c r="M35" s="174"/>
      <c r="N35" s="69"/>
      <c r="O35" s="49"/>
    </row>
    <row r="36" spans="1:15" ht="60" customHeight="1" x14ac:dyDescent="0.25">
      <c r="A36" s="276"/>
      <c r="B36" s="277"/>
      <c r="C36" s="278"/>
      <c r="D36" s="174" t="s">
        <v>125</v>
      </c>
      <c r="E36" s="172">
        <v>0</v>
      </c>
      <c r="F36" s="172">
        <f t="shared" si="8"/>
        <v>3496</v>
      </c>
      <c r="G36" s="175">
        <v>0</v>
      </c>
      <c r="H36" s="109">
        <v>0</v>
      </c>
      <c r="I36" s="109">
        <v>886</v>
      </c>
      <c r="J36" s="109">
        <v>1305</v>
      </c>
      <c r="K36" s="109">
        <v>1305</v>
      </c>
      <c r="L36" s="176"/>
      <c r="M36" s="176"/>
    </row>
    <row r="37" spans="1:15" x14ac:dyDescent="0.25">
      <c r="B37" s="5"/>
    </row>
    <row r="38" spans="1:15" x14ac:dyDescent="0.25">
      <c r="B38" s="5"/>
    </row>
    <row r="39" spans="1:15" x14ac:dyDescent="0.25">
      <c r="B39" s="5"/>
    </row>
    <row r="41" spans="1:15" ht="15.75" x14ac:dyDescent="0.25">
      <c r="M41" s="81" t="s">
        <v>126</v>
      </c>
    </row>
  </sheetData>
  <mergeCells count="49">
    <mergeCell ref="A34:A36"/>
    <mergeCell ref="B34:B36"/>
    <mergeCell ref="C34:C36"/>
    <mergeCell ref="L22:L24"/>
    <mergeCell ref="M22:M24"/>
    <mergeCell ref="A22:A24"/>
    <mergeCell ref="B22:B24"/>
    <mergeCell ref="C22:C24"/>
    <mergeCell ref="A28:A31"/>
    <mergeCell ref="B28:B31"/>
    <mergeCell ref="C28:C31"/>
    <mergeCell ref="L28:L31"/>
    <mergeCell ref="M28:M31"/>
    <mergeCell ref="A19:A21"/>
    <mergeCell ref="B19:B21"/>
    <mergeCell ref="C19:C21"/>
    <mergeCell ref="L19:L21"/>
    <mergeCell ref="M19:M21"/>
    <mergeCell ref="M13:M15"/>
    <mergeCell ref="A16:A18"/>
    <mergeCell ref="B16:B18"/>
    <mergeCell ref="C16:C18"/>
    <mergeCell ref="L16:L18"/>
    <mergeCell ref="M16:M18"/>
    <mergeCell ref="A7:A9"/>
    <mergeCell ref="A13:A15"/>
    <mergeCell ref="B13:B15"/>
    <mergeCell ref="C13:C15"/>
    <mergeCell ref="L13:L15"/>
    <mergeCell ref="A10:A12"/>
    <mergeCell ref="B10:B12"/>
    <mergeCell ref="C10:C12"/>
    <mergeCell ref="L10:L12"/>
    <mergeCell ref="M10:M12"/>
    <mergeCell ref="I1:M2"/>
    <mergeCell ref="B7:B9"/>
    <mergeCell ref="C7:C9"/>
    <mergeCell ref="L7:L9"/>
    <mergeCell ref="M7:M9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</mergeCells>
  <pageMargins left="0.27559055118110237" right="0.31496062992125984" top="0.6692913385826772" bottom="0.39370078740157483" header="0.27559055118110237" footer="0.47244094488188981"/>
  <pageSetup scale="66" firstPageNumber="33" fitToHeight="0" orientation="landscape" useFirstPageNumber="1" r:id="rId1"/>
  <headerFooter differentOddEven="1" differentFirst="1">
    <oddHeader>&amp;C&amp;P</oddHeader>
    <evenHeader xml:space="preserve">&amp;C33
</evenHeader>
    <firstHeader>&amp;C&amp;P</firstHeader>
  </headerFooter>
  <rowBreaks count="2" manualBreakCount="2">
    <brk id="15" max="12" man="1"/>
    <brk id="2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topLeftCell="A4" zoomScaleSheetLayoutView="100" workbookViewId="0">
      <selection activeCell="B14" sqref="B14"/>
    </sheetView>
  </sheetViews>
  <sheetFormatPr defaultColWidth="8" defaultRowHeight="15" x14ac:dyDescent="0.25"/>
  <cols>
    <col min="1" max="1" width="31.85546875" customWidth="1"/>
    <col min="2" max="7" width="14.28515625" customWidth="1"/>
    <col min="8" max="8" width="24" hidden="1" customWidth="1"/>
    <col min="9" max="9" width="21" customWidth="1"/>
    <col min="10" max="10" width="8" customWidth="1"/>
  </cols>
  <sheetData>
    <row r="1" spans="1:11" ht="13.5" customHeight="1" x14ac:dyDescent="0.25">
      <c r="A1" s="1"/>
      <c r="B1" s="1"/>
      <c r="C1" s="108"/>
      <c r="D1" s="108" t="s">
        <v>124</v>
      </c>
      <c r="E1" s="236"/>
      <c r="F1" s="240" t="s">
        <v>195</v>
      </c>
      <c r="G1" s="288"/>
      <c r="H1" s="288"/>
      <c r="I1" s="288"/>
      <c r="J1" s="288"/>
      <c r="K1" s="289"/>
    </row>
    <row r="2" spans="1:11" ht="48.75" customHeight="1" x14ac:dyDescent="0.25">
      <c r="A2" s="1"/>
      <c r="B2" s="1"/>
      <c r="C2" s="108"/>
      <c r="D2" s="108"/>
      <c r="E2" s="236"/>
      <c r="F2" s="288"/>
      <c r="G2" s="288"/>
      <c r="H2" s="288"/>
      <c r="I2" s="288"/>
      <c r="J2" s="288"/>
      <c r="K2" s="289"/>
    </row>
    <row r="3" spans="1:11" ht="43.5" customHeight="1" x14ac:dyDescent="0.25">
      <c r="A3" s="305" t="s">
        <v>166</v>
      </c>
      <c r="B3" s="305"/>
      <c r="C3" s="305"/>
      <c r="D3" s="305"/>
      <c r="E3" s="305"/>
      <c r="F3" s="305"/>
      <c r="G3" s="305"/>
      <c r="H3" s="305"/>
      <c r="I3" s="305"/>
    </row>
    <row r="4" spans="1:11" ht="16.5" customHeight="1" x14ac:dyDescent="0.25">
      <c r="A4" s="96" t="s">
        <v>0</v>
      </c>
      <c r="B4" s="97" t="s">
        <v>1</v>
      </c>
      <c r="C4" s="97"/>
      <c r="D4" s="97"/>
      <c r="E4" s="97"/>
      <c r="F4" s="97"/>
      <c r="G4" s="97"/>
      <c r="H4" s="97"/>
      <c r="I4" s="306"/>
      <c r="J4" s="307"/>
    </row>
    <row r="5" spans="1:11" ht="15.75" customHeight="1" x14ac:dyDescent="0.25">
      <c r="A5" s="63" t="s">
        <v>41</v>
      </c>
      <c r="B5" s="98" t="s">
        <v>5</v>
      </c>
      <c r="C5" s="98" t="s">
        <v>6</v>
      </c>
      <c r="D5" s="98" t="s">
        <v>7</v>
      </c>
      <c r="E5" s="98" t="s">
        <v>8</v>
      </c>
      <c r="F5" s="98" t="s">
        <v>9</v>
      </c>
      <c r="G5" s="98" t="s">
        <v>10</v>
      </c>
      <c r="H5" s="290"/>
      <c r="I5" s="291"/>
      <c r="J5" s="292"/>
    </row>
    <row r="6" spans="1:11" ht="21" customHeight="1" x14ac:dyDescent="0.25">
      <c r="A6" s="112" t="s">
        <v>159</v>
      </c>
      <c r="B6" s="93">
        <f t="shared" ref="B6:B20" si="0">C6+D6+E6+F6+G6</f>
        <v>5250714.18</v>
      </c>
      <c r="C6" s="93">
        <f>C7+C8+C9+C10</f>
        <v>546986.80000000005</v>
      </c>
      <c r="D6" s="94">
        <f t="shared" ref="D6:E6" si="1">D7+D8+D9+D10</f>
        <v>570456.84</v>
      </c>
      <c r="E6" s="94">
        <f t="shared" si="1"/>
        <v>1365309.97</v>
      </c>
      <c r="F6" s="94">
        <f t="shared" ref="F6:G6" si="2">F7+F8+F9+F10</f>
        <v>1817390.23</v>
      </c>
      <c r="G6" s="94">
        <f t="shared" si="2"/>
        <v>950570.34</v>
      </c>
      <c r="H6" s="293"/>
      <c r="I6" s="294"/>
      <c r="J6" s="295"/>
    </row>
    <row r="7" spans="1:11" ht="21" customHeight="1" x14ac:dyDescent="0.25">
      <c r="A7" s="113" t="s">
        <v>45</v>
      </c>
      <c r="B7" s="93">
        <f t="shared" si="0"/>
        <v>322767.42999999993</v>
      </c>
      <c r="C7" s="93">
        <f>C13</f>
        <v>14088.3</v>
      </c>
      <c r="D7" s="94">
        <f t="shared" ref="D7" si="3">D13</f>
        <v>34247.74</v>
      </c>
      <c r="E7" s="94">
        <v>114572</v>
      </c>
      <c r="F7" s="94">
        <f t="shared" ref="F7:G7" si="4">F13+F17</f>
        <v>112087.79000000001</v>
      </c>
      <c r="G7" s="94">
        <f t="shared" si="4"/>
        <v>47771.6</v>
      </c>
      <c r="H7" s="293"/>
      <c r="I7" s="294"/>
      <c r="J7" s="295"/>
    </row>
    <row r="8" spans="1:11" ht="27.75" customHeight="1" x14ac:dyDescent="0.25">
      <c r="A8" s="114" t="s">
        <v>11</v>
      </c>
      <c r="B8" s="93">
        <f t="shared" si="0"/>
        <v>4273914.33</v>
      </c>
      <c r="C8" s="94">
        <f t="shared" ref="C8" si="5">C12+C18</f>
        <v>455914.7</v>
      </c>
      <c r="D8" s="94">
        <f>D12+D18</f>
        <v>446081</v>
      </c>
      <c r="E8" s="94">
        <v>1075152.57</v>
      </c>
      <c r="F8" s="94">
        <f t="shared" ref="F8:G8" si="6">F12+F18</f>
        <v>1505876.66</v>
      </c>
      <c r="G8" s="94">
        <f t="shared" si="6"/>
        <v>790889.4</v>
      </c>
      <c r="H8" s="293"/>
      <c r="I8" s="294"/>
      <c r="J8" s="295"/>
    </row>
    <row r="9" spans="1:11" ht="27" customHeight="1" x14ac:dyDescent="0.25">
      <c r="A9" s="114" t="s">
        <v>125</v>
      </c>
      <c r="B9" s="93">
        <f>C9+D9+E9+F9+G9</f>
        <v>654032.42000000004</v>
      </c>
      <c r="C9" s="93">
        <f>C19+C14</f>
        <v>76983.8</v>
      </c>
      <c r="D9" s="94">
        <f t="shared" ref="D9" si="7">D19+D14</f>
        <v>90128.1</v>
      </c>
      <c r="E9" s="94">
        <v>175585.4</v>
      </c>
      <c r="F9" s="229">
        <f>F19+F14</f>
        <v>199425.78</v>
      </c>
      <c r="G9" s="94">
        <f t="shared" ref="G9" si="8">G19+G14</f>
        <v>111909.34</v>
      </c>
      <c r="H9" s="293"/>
      <c r="I9" s="294"/>
      <c r="J9" s="295"/>
    </row>
    <row r="10" spans="1:11" ht="30" customHeight="1" x14ac:dyDescent="0.25">
      <c r="A10" s="114" t="s">
        <v>46</v>
      </c>
      <c r="B10" s="93">
        <f t="shared" si="0"/>
        <v>0</v>
      </c>
      <c r="C10" s="93">
        <f>C15</f>
        <v>0</v>
      </c>
      <c r="D10" s="94">
        <f t="shared" ref="D10:G10" si="9">D15</f>
        <v>0</v>
      </c>
      <c r="E10" s="94">
        <f t="shared" si="9"/>
        <v>0</v>
      </c>
      <c r="F10" s="94">
        <f t="shared" si="9"/>
        <v>0</v>
      </c>
      <c r="G10" s="94">
        <f t="shared" si="9"/>
        <v>0</v>
      </c>
      <c r="H10" s="296"/>
      <c r="I10" s="297"/>
      <c r="J10" s="298"/>
    </row>
    <row r="11" spans="1:11" ht="21" customHeight="1" x14ac:dyDescent="0.25">
      <c r="A11" s="84" t="s">
        <v>152</v>
      </c>
      <c r="B11" s="94">
        <f t="shared" si="0"/>
        <v>4024323.4299999997</v>
      </c>
      <c r="C11" s="94">
        <f>C12+C13+C14+C15</f>
        <v>546986.80000000005</v>
      </c>
      <c r="D11" s="94">
        <f>D12+D13+D14+D15</f>
        <v>570456.84</v>
      </c>
      <c r="E11" s="94">
        <v>1017666.4</v>
      </c>
      <c r="F11" s="94">
        <f t="shared" ref="F11" si="10">F12+F13+F14+F15</f>
        <v>938643.05</v>
      </c>
      <c r="G11" s="94">
        <f>G12+G13+G14+G15</f>
        <v>950570.34</v>
      </c>
      <c r="H11" s="290" t="s">
        <v>160</v>
      </c>
      <c r="I11" s="291"/>
      <c r="J11" s="292"/>
    </row>
    <row r="12" spans="1:11" ht="24" customHeight="1" x14ac:dyDescent="0.25">
      <c r="A12" s="84" t="s">
        <v>11</v>
      </c>
      <c r="B12" s="94">
        <f t="shared" si="0"/>
        <v>3325786.21</v>
      </c>
      <c r="C12" s="94">
        <f>'Приложение к подпрограмме II'!G9+'Приложение к подпрограмме II'!G30+'Приложение к подпрограмме II'!G54</f>
        <v>455914.7</v>
      </c>
      <c r="D12" s="94">
        <f>'Приложение к подпрограмме II'!H9+'Приложение к подпрограмме II'!H30+'Приложение к подпрограмме II'!H54</f>
        <v>446081</v>
      </c>
      <c r="E12" s="94">
        <v>844962.3</v>
      </c>
      <c r="F12" s="94">
        <f>'Приложение к подпрограмме II'!J9+'Приложение к подпрограмме II'!J30+'Приложение к подпрограмме II'!J54-'Приложение к подпрограмме II'!J51</f>
        <v>787938.80999999994</v>
      </c>
      <c r="G12" s="94">
        <f>'Приложение к подпрограмме II'!K9+'Приложение к подпрограмме II'!K30+'Приложение к подпрограмме II'!K78</f>
        <v>790889.4</v>
      </c>
      <c r="H12" s="293"/>
      <c r="I12" s="294"/>
      <c r="J12" s="295"/>
    </row>
    <row r="13" spans="1:11" ht="24" customHeight="1" x14ac:dyDescent="0.25">
      <c r="A13" s="84" t="s">
        <v>52</v>
      </c>
      <c r="B13" s="94">
        <f t="shared" si="0"/>
        <v>171659.83</v>
      </c>
      <c r="C13" s="94">
        <f>'Приложение к подпрограмме II'!G10+'Приложение к подпрограмме II'!G31</f>
        <v>14088.3</v>
      </c>
      <c r="D13" s="94">
        <f>'Приложение к подпрограмме II'!H10+'Приложение к подпрограмме II'!H31</f>
        <v>34247.74</v>
      </c>
      <c r="E13" s="94">
        <v>36399</v>
      </c>
      <c r="F13" s="94">
        <f>'Приложение к подпрограмме II'!J10+'Приложение к подпрограмме II'!J31</f>
        <v>39153.19</v>
      </c>
      <c r="G13" s="94">
        <f>'Приложение к подпрограмме II'!K10+'Приложение к подпрограмме II'!K31+'Приложение к подпрограмме II'!K77</f>
        <v>47771.6</v>
      </c>
      <c r="H13" s="293"/>
      <c r="I13" s="294"/>
      <c r="J13" s="295"/>
    </row>
    <row r="14" spans="1:11" ht="29.25" customHeight="1" x14ac:dyDescent="0.25">
      <c r="A14" s="84" t="s">
        <v>125</v>
      </c>
      <c r="B14" s="94">
        <f t="shared" si="0"/>
        <v>526877.39</v>
      </c>
      <c r="C14" s="94">
        <f>'Приложение к подпрограмме II'!G11+'Приложение к подпрограмме II'!G32+'Приложение к подпрограмме II'!G55</f>
        <v>76983.8</v>
      </c>
      <c r="D14" s="94">
        <f>'Приложение к подпрограмме II'!H11+'Приложение к подпрограмме II'!H32+'Приложение к подпрограмме II'!H55</f>
        <v>90128.1</v>
      </c>
      <c r="E14" s="94">
        <v>136305.1</v>
      </c>
      <c r="F14" s="94">
        <v>111551.05</v>
      </c>
      <c r="G14" s="94">
        <f>'Приложение к подпрограмме II'!K11+'Приложение к подпрограмме II'!K32+'Приложение к подпрограмме II'!K55+'Приложение к подпрограмме II'!K79</f>
        <v>111909.34</v>
      </c>
      <c r="H14" s="293"/>
      <c r="I14" s="294"/>
      <c r="J14" s="295"/>
    </row>
    <row r="15" spans="1:11" ht="30" customHeight="1" x14ac:dyDescent="0.25">
      <c r="A15" s="84" t="s">
        <v>46</v>
      </c>
      <c r="B15" s="94">
        <f t="shared" si="0"/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296"/>
      <c r="I15" s="297"/>
      <c r="J15" s="298"/>
    </row>
    <row r="16" spans="1:11" ht="22.5" customHeight="1" x14ac:dyDescent="0.25">
      <c r="A16" s="110" t="s">
        <v>158</v>
      </c>
      <c r="B16" s="94">
        <f t="shared" si="0"/>
        <v>1226390.75</v>
      </c>
      <c r="C16" s="83">
        <f>C18+C19</f>
        <v>0</v>
      </c>
      <c r="D16" s="83">
        <f>D18+D19</f>
        <v>0</v>
      </c>
      <c r="E16" s="83">
        <f>E18+E19+E17</f>
        <v>347643.57</v>
      </c>
      <c r="F16" s="83">
        <f t="shared" ref="F16:G16" si="11">F18+F19+F17</f>
        <v>878747.17999999993</v>
      </c>
      <c r="G16" s="83">
        <f t="shared" si="11"/>
        <v>0</v>
      </c>
      <c r="H16" s="95" t="s">
        <v>130</v>
      </c>
      <c r="I16" s="299" t="s">
        <v>130</v>
      </c>
      <c r="J16" s="300"/>
    </row>
    <row r="17" spans="1:10" ht="15" customHeight="1" x14ac:dyDescent="0.25">
      <c r="A17" s="84" t="s">
        <v>52</v>
      </c>
      <c r="B17" s="94">
        <f t="shared" si="0"/>
        <v>151107.6</v>
      </c>
      <c r="C17" s="83">
        <v>0</v>
      </c>
      <c r="D17" s="83">
        <v>0</v>
      </c>
      <c r="E17" s="83">
        <f>'Приложение к подпрограмме II'!I64+'Приложение к подпрограмме II'!I68</f>
        <v>78173</v>
      </c>
      <c r="F17" s="83">
        <f>'Приложение к подпрограмме II'!J60</f>
        <v>72934.600000000006</v>
      </c>
      <c r="G17" s="68">
        <f>'Приложение к подпрограмме II'!K60</f>
        <v>0</v>
      </c>
      <c r="H17" s="95"/>
      <c r="I17" s="301"/>
      <c r="J17" s="302"/>
    </row>
    <row r="18" spans="1:10" ht="15" customHeight="1" x14ac:dyDescent="0.25">
      <c r="A18" s="126" t="s">
        <v>11</v>
      </c>
      <c r="B18" s="94">
        <f t="shared" si="0"/>
        <v>948128.12</v>
      </c>
      <c r="C18" s="83">
        <v>0</v>
      </c>
      <c r="D18" s="83">
        <v>0</v>
      </c>
      <c r="E18" s="83">
        <v>230190.27</v>
      </c>
      <c r="F18" s="83">
        <f>'Приложение к подпрограмме II'!J61+'Приложение к подпрограмме II'!J51</f>
        <v>717937.85</v>
      </c>
      <c r="G18" s="83">
        <f>'Приложение к подпрограмме II'!K61</f>
        <v>0</v>
      </c>
      <c r="H18" s="95"/>
      <c r="I18" s="301"/>
      <c r="J18" s="302"/>
    </row>
    <row r="19" spans="1:10" ht="24" x14ac:dyDescent="0.25">
      <c r="A19" s="88" t="s">
        <v>125</v>
      </c>
      <c r="B19" s="94">
        <f t="shared" si="0"/>
        <v>127155.03</v>
      </c>
      <c r="C19" s="83">
        <v>0</v>
      </c>
      <c r="D19" s="83">
        <v>0</v>
      </c>
      <c r="E19" s="83">
        <v>39280.300000000003</v>
      </c>
      <c r="F19" s="83">
        <v>87874.73</v>
      </c>
      <c r="G19" s="83">
        <f>'Приложение к подпрограмме II'!K62</f>
        <v>0</v>
      </c>
      <c r="H19" s="95"/>
      <c r="I19" s="301"/>
      <c r="J19" s="302"/>
    </row>
    <row r="20" spans="1:10" x14ac:dyDescent="0.25">
      <c r="A20" s="63" t="s">
        <v>46</v>
      </c>
      <c r="B20" s="93">
        <f t="shared" si="0"/>
        <v>0</v>
      </c>
      <c r="C20" s="93">
        <v>0</v>
      </c>
      <c r="D20" s="94">
        <v>0</v>
      </c>
      <c r="E20" s="94">
        <v>0</v>
      </c>
      <c r="F20" s="94">
        <v>0</v>
      </c>
      <c r="G20" s="94">
        <v>0</v>
      </c>
      <c r="H20" s="95"/>
      <c r="I20" s="303"/>
      <c r="J20" s="304"/>
    </row>
    <row r="21" spans="1:10" ht="15.75" x14ac:dyDescent="0.25">
      <c r="E21" s="5"/>
      <c r="H21" s="66"/>
      <c r="J21" s="67" t="s">
        <v>126</v>
      </c>
    </row>
  </sheetData>
  <mergeCells count="6">
    <mergeCell ref="F1:K2"/>
    <mergeCell ref="H5:J10"/>
    <mergeCell ref="H11:J15"/>
    <mergeCell ref="I16:J20"/>
    <mergeCell ref="A3:I3"/>
    <mergeCell ref="I4:J4"/>
  </mergeCells>
  <pageMargins left="0.59055118110236227" right="0.47244094488188981" top="0.35433070866141736" bottom="0.39370078740157483" header="0.11811023622047245" footer="0.35433070866141736"/>
  <pageSetup scale="82" firstPageNumber="3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0"/>
  <sheetViews>
    <sheetView tabSelected="1" view="pageBreakPreview" topLeftCell="A76" zoomScale="85" zoomScaleNormal="70" zoomScaleSheetLayoutView="85" zoomScalePageLayoutView="70" workbookViewId="0">
      <selection activeCell="L89" sqref="L89:L93"/>
    </sheetView>
  </sheetViews>
  <sheetFormatPr defaultColWidth="8" defaultRowHeight="15" x14ac:dyDescent="0.25"/>
  <cols>
    <col min="1" max="1" width="6.7109375" customWidth="1"/>
    <col min="2" max="2" width="27.140625" customWidth="1"/>
    <col min="3" max="3" width="15.28515625" customWidth="1"/>
    <col min="4" max="4" width="26.140625" style="13" customWidth="1"/>
    <col min="5" max="5" width="13" style="7" customWidth="1"/>
    <col min="6" max="6" width="15.7109375" style="7" customWidth="1"/>
    <col min="7" max="7" width="13.42578125" style="7" customWidth="1"/>
    <col min="8" max="8" width="14.42578125" style="45" customWidth="1"/>
    <col min="9" max="9" width="16.28515625" style="45" customWidth="1"/>
    <col min="10" max="10" width="15.28515625" style="45" customWidth="1"/>
    <col min="11" max="11" width="14.7109375" style="45" customWidth="1"/>
    <col min="12" max="12" width="17" customWidth="1"/>
    <col min="13" max="13" width="27.7109375" customWidth="1"/>
    <col min="14" max="14" width="6" style="80" customWidth="1"/>
    <col min="15" max="15" width="9.140625" style="80" customWidth="1"/>
    <col min="16" max="16" width="8" style="80"/>
    <col min="17" max="17" width="41.42578125" customWidth="1"/>
  </cols>
  <sheetData>
    <row r="1" spans="1:16" x14ac:dyDescent="0.25">
      <c r="A1" s="42"/>
      <c r="B1" s="42"/>
      <c r="C1" s="42"/>
      <c r="D1" s="70"/>
      <c r="E1" s="71"/>
      <c r="F1" s="42"/>
      <c r="G1" s="42"/>
      <c r="H1" s="42"/>
      <c r="I1" s="42"/>
      <c r="J1" s="308" t="s">
        <v>197</v>
      </c>
      <c r="K1" s="309"/>
      <c r="L1" s="309"/>
      <c r="M1" s="310"/>
      <c r="N1" s="72"/>
    </row>
    <row r="2" spans="1:16" ht="24" customHeight="1" x14ac:dyDescent="0.25">
      <c r="A2" s="42"/>
      <c r="B2" s="42"/>
      <c r="C2" s="42"/>
      <c r="D2" s="70"/>
      <c r="E2" s="71"/>
      <c r="F2" s="42"/>
      <c r="G2" s="42"/>
      <c r="H2" s="42"/>
      <c r="I2" s="42"/>
      <c r="J2" s="259"/>
      <c r="K2" s="259"/>
      <c r="L2" s="259"/>
      <c r="M2" s="259"/>
      <c r="N2" s="72"/>
    </row>
    <row r="3" spans="1:16" ht="37.5" customHeight="1" x14ac:dyDescent="0.25">
      <c r="A3" s="42"/>
      <c r="B3" s="42"/>
      <c r="C3" s="42"/>
      <c r="D3" s="70"/>
      <c r="E3" s="71"/>
      <c r="F3" s="42"/>
      <c r="G3" s="42"/>
      <c r="H3" s="42"/>
      <c r="I3" s="42"/>
      <c r="J3" s="259"/>
      <c r="K3" s="259"/>
      <c r="L3" s="259"/>
      <c r="M3" s="259"/>
      <c r="N3" s="72"/>
    </row>
    <row r="4" spans="1:16" ht="27" customHeight="1" x14ac:dyDescent="0.25">
      <c r="A4" s="358" t="s">
        <v>164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60"/>
      <c r="N4" s="72"/>
    </row>
    <row r="5" spans="1:16" ht="73.5" customHeight="1" x14ac:dyDescent="0.25">
      <c r="A5" s="361" t="s">
        <v>47</v>
      </c>
      <c r="B5" s="361" t="s">
        <v>14</v>
      </c>
      <c r="C5" s="361" t="s">
        <v>15</v>
      </c>
      <c r="D5" s="363" t="s">
        <v>16</v>
      </c>
      <c r="E5" s="365" t="s">
        <v>17</v>
      </c>
      <c r="F5" s="361" t="s">
        <v>48</v>
      </c>
      <c r="G5" s="361" t="s">
        <v>49</v>
      </c>
      <c r="H5" s="367"/>
      <c r="I5" s="367"/>
      <c r="J5" s="367"/>
      <c r="K5" s="368"/>
      <c r="L5" s="361" t="s">
        <v>20</v>
      </c>
      <c r="M5" s="361" t="s">
        <v>21</v>
      </c>
      <c r="N5" s="72"/>
    </row>
    <row r="6" spans="1:16" ht="94.5" customHeight="1" x14ac:dyDescent="0.25">
      <c r="A6" s="362"/>
      <c r="B6" s="362"/>
      <c r="C6" s="362"/>
      <c r="D6" s="364"/>
      <c r="E6" s="366"/>
      <c r="F6" s="362"/>
      <c r="G6" s="196" t="s">
        <v>6</v>
      </c>
      <c r="H6" s="196" t="s">
        <v>7</v>
      </c>
      <c r="I6" s="209" t="s">
        <v>8</v>
      </c>
      <c r="J6" s="209" t="s">
        <v>9</v>
      </c>
      <c r="K6" s="209" t="s">
        <v>10</v>
      </c>
      <c r="L6" s="362"/>
      <c r="M6" s="362"/>
      <c r="N6" s="72"/>
    </row>
    <row r="7" spans="1:16" x14ac:dyDescent="0.25">
      <c r="A7" s="46">
        <v>1</v>
      </c>
      <c r="B7" s="46">
        <v>2</v>
      </c>
      <c r="C7" s="46">
        <v>3</v>
      </c>
      <c r="D7" s="197">
        <v>4</v>
      </c>
      <c r="E7" s="46">
        <v>5</v>
      </c>
      <c r="F7" s="46">
        <v>6</v>
      </c>
      <c r="G7" s="46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72"/>
    </row>
    <row r="8" spans="1:16" ht="22.5" customHeight="1" x14ac:dyDescent="0.25">
      <c r="A8" s="369" t="s">
        <v>22</v>
      </c>
      <c r="B8" s="372" t="s">
        <v>50</v>
      </c>
      <c r="C8" s="369" t="s">
        <v>23</v>
      </c>
      <c r="D8" s="199" t="s">
        <v>32</v>
      </c>
      <c r="E8" s="41">
        <f>E10+E11</f>
        <v>0</v>
      </c>
      <c r="F8" s="41">
        <f>G8+H8+I8+J8+K8</f>
        <v>3649239.8899999997</v>
      </c>
      <c r="G8" s="41">
        <f>G9+G10+G11</f>
        <v>496628.6</v>
      </c>
      <c r="H8" s="41">
        <f t="shared" ref="H8:K8" si="0">H9+H10+H11</f>
        <v>492982.89</v>
      </c>
      <c r="I8" s="41">
        <f t="shared" si="0"/>
        <v>939566.8</v>
      </c>
      <c r="J8" s="41">
        <f t="shared" si="0"/>
        <v>859927.3</v>
      </c>
      <c r="K8" s="41">
        <f t="shared" si="0"/>
        <v>860134.3</v>
      </c>
      <c r="L8" s="338" t="s">
        <v>25</v>
      </c>
      <c r="M8" s="338" t="s">
        <v>51</v>
      </c>
      <c r="N8" s="72"/>
    </row>
    <row r="9" spans="1:16" ht="33" customHeight="1" x14ac:dyDescent="0.25">
      <c r="A9" s="370"/>
      <c r="B9" s="373"/>
      <c r="C9" s="370"/>
      <c r="D9" s="199" t="s">
        <v>11</v>
      </c>
      <c r="E9" s="41">
        <f>E19</f>
        <v>0</v>
      </c>
      <c r="F9" s="41">
        <f t="shared" ref="F9:F17" si="1">G9+H9+I9+J9+K9</f>
        <v>3172105</v>
      </c>
      <c r="G9" s="41">
        <f t="shared" ref="G9:J9" si="2">G13+G23+G27</f>
        <v>429878</v>
      </c>
      <c r="H9" s="41">
        <f t="shared" si="2"/>
        <v>414948</v>
      </c>
      <c r="I9" s="41">
        <f t="shared" si="2"/>
        <v>813949</v>
      </c>
      <c r="J9" s="41">
        <f t="shared" si="2"/>
        <v>756665</v>
      </c>
      <c r="K9" s="41">
        <f>K13+K23+K27</f>
        <v>756665</v>
      </c>
      <c r="L9" s="339"/>
      <c r="M9" s="339"/>
      <c r="N9" s="72"/>
    </row>
    <row r="10" spans="1:16" s="86" customFormat="1" ht="30.75" customHeight="1" x14ac:dyDescent="0.25">
      <c r="A10" s="370"/>
      <c r="B10" s="373"/>
      <c r="C10" s="370"/>
      <c r="D10" s="195" t="s">
        <v>52</v>
      </c>
      <c r="E10" s="41">
        <f>E13</f>
        <v>0</v>
      </c>
      <c r="F10" s="41">
        <f t="shared" si="1"/>
        <v>87106</v>
      </c>
      <c r="G10" s="41">
        <f t="shared" ref="G10:H10" si="3">G19+G24</f>
        <v>6614</v>
      </c>
      <c r="H10" s="41">
        <f t="shared" si="3"/>
        <v>19920</v>
      </c>
      <c r="I10" s="41">
        <f>I19+I24</f>
        <v>20259</v>
      </c>
      <c r="J10" s="41">
        <f t="shared" ref="J10:K10" si="4">J19+J24</f>
        <v>20053</v>
      </c>
      <c r="K10" s="41">
        <f t="shared" si="4"/>
        <v>20260</v>
      </c>
      <c r="L10" s="339"/>
      <c r="M10" s="339"/>
      <c r="N10" s="72"/>
      <c r="O10" s="80"/>
      <c r="P10" s="80"/>
    </row>
    <row r="11" spans="1:16" ht="32.25" customHeight="1" x14ac:dyDescent="0.25">
      <c r="A11" s="371"/>
      <c r="B11" s="374"/>
      <c r="C11" s="371"/>
      <c r="D11" s="199" t="s">
        <v>125</v>
      </c>
      <c r="E11" s="41">
        <f>E14+E15+E16</f>
        <v>0</v>
      </c>
      <c r="F11" s="41">
        <f t="shared" si="1"/>
        <v>390028.88999999996</v>
      </c>
      <c r="G11" s="41">
        <f t="shared" ref="G11:H11" si="5">G14+G15+G16+G20+G17</f>
        <v>60136.6</v>
      </c>
      <c r="H11" s="41">
        <f t="shared" si="5"/>
        <v>58114.89</v>
      </c>
      <c r="I11" s="41">
        <f>I14+I15+I16+I20+I17</f>
        <v>105358.8</v>
      </c>
      <c r="J11" s="41">
        <f t="shared" ref="J11:K11" si="6">J14+J15+J16+J20+J17</f>
        <v>83209.3</v>
      </c>
      <c r="K11" s="41">
        <f t="shared" si="6"/>
        <v>83209.3</v>
      </c>
      <c r="L11" s="340"/>
      <c r="M11" s="339"/>
      <c r="N11" s="72"/>
    </row>
    <row r="12" spans="1:16" ht="36.75" customHeight="1" x14ac:dyDescent="0.25">
      <c r="A12" s="369" t="s">
        <v>27</v>
      </c>
      <c r="B12" s="372" t="s">
        <v>133</v>
      </c>
      <c r="C12" s="369" t="s">
        <v>23</v>
      </c>
      <c r="D12" s="199" t="s">
        <v>32</v>
      </c>
      <c r="E12" s="41">
        <f>E13+E14</f>
        <v>0</v>
      </c>
      <c r="F12" s="41">
        <f t="shared" si="1"/>
        <v>844826</v>
      </c>
      <c r="G12" s="41">
        <f t="shared" ref="G12:H12" si="7">G13+G14</f>
        <v>429878</v>
      </c>
      <c r="H12" s="41">
        <f t="shared" si="7"/>
        <v>414948</v>
      </c>
      <c r="I12" s="41">
        <f>I13+I14</f>
        <v>0</v>
      </c>
      <c r="J12" s="41">
        <f t="shared" ref="J12:K12" si="8">J13+J14</f>
        <v>0</v>
      </c>
      <c r="K12" s="41">
        <f t="shared" si="8"/>
        <v>0</v>
      </c>
      <c r="L12" s="338" t="s">
        <v>25</v>
      </c>
      <c r="M12" s="339"/>
      <c r="N12" s="72"/>
      <c r="O12" s="115"/>
    </row>
    <row r="13" spans="1:16" ht="69" customHeight="1" x14ac:dyDescent="0.25">
      <c r="A13" s="370"/>
      <c r="B13" s="373"/>
      <c r="C13" s="370"/>
      <c r="D13" s="199" t="s">
        <v>11</v>
      </c>
      <c r="E13" s="41">
        <v>0</v>
      </c>
      <c r="F13" s="41">
        <f t="shared" si="1"/>
        <v>844826</v>
      </c>
      <c r="G13" s="41">
        <v>429878</v>
      </c>
      <c r="H13" s="41">
        <v>414948</v>
      </c>
      <c r="I13" s="41">
        <v>0</v>
      </c>
      <c r="J13" s="41">
        <v>0</v>
      </c>
      <c r="K13" s="41">
        <v>0</v>
      </c>
      <c r="L13" s="339"/>
      <c r="M13" s="339"/>
      <c r="N13" s="72"/>
      <c r="O13" s="115"/>
    </row>
    <row r="14" spans="1:16" ht="198" customHeight="1" x14ac:dyDescent="0.25">
      <c r="A14" s="371"/>
      <c r="B14" s="374"/>
      <c r="C14" s="371"/>
      <c r="D14" s="199" t="s">
        <v>125</v>
      </c>
      <c r="E14" s="41">
        <v>0</v>
      </c>
      <c r="F14" s="41">
        <f t="shared" si="1"/>
        <v>0</v>
      </c>
      <c r="G14" s="41">
        <f>H14+I14+J14+K14+L14</f>
        <v>0</v>
      </c>
      <c r="H14" s="41">
        <f>I14+J14+K14+L14+M14</f>
        <v>0</v>
      </c>
      <c r="I14" s="41">
        <f>J14+K14+L14+M14+N14</f>
        <v>0</v>
      </c>
      <c r="J14" s="41">
        <f>K14+L14+M14+N14+O14</f>
        <v>0</v>
      </c>
      <c r="K14" s="41">
        <f>L14+M14+N14+O14+P14</f>
        <v>0</v>
      </c>
      <c r="L14" s="340"/>
      <c r="M14" s="340"/>
      <c r="N14" s="72"/>
      <c r="O14" s="115"/>
    </row>
    <row r="15" spans="1:16" ht="132" customHeight="1" x14ac:dyDescent="0.25">
      <c r="A15" s="197" t="s">
        <v>28</v>
      </c>
      <c r="B15" s="198" t="s">
        <v>148</v>
      </c>
      <c r="C15" s="197" t="s">
        <v>23</v>
      </c>
      <c r="D15" s="199" t="s">
        <v>125</v>
      </c>
      <c r="E15" s="41">
        <v>0</v>
      </c>
      <c r="F15" s="41">
        <f t="shared" si="1"/>
        <v>334423.19</v>
      </c>
      <c r="G15" s="41">
        <v>60136.6</v>
      </c>
      <c r="H15" s="41">
        <v>57920.19</v>
      </c>
      <c r="I15" s="59">
        <v>84447.8</v>
      </c>
      <c r="J15" s="59">
        <f>83209.3-J17</f>
        <v>66209.3</v>
      </c>
      <c r="K15" s="59">
        <v>65709.3</v>
      </c>
      <c r="L15" s="199" t="s">
        <v>25</v>
      </c>
      <c r="M15" s="199"/>
      <c r="N15" s="72"/>
      <c r="O15" s="115"/>
    </row>
    <row r="16" spans="1:16" ht="65.25" customHeight="1" x14ac:dyDescent="0.25">
      <c r="A16" s="197" t="s">
        <v>29</v>
      </c>
      <c r="B16" s="198" t="s">
        <v>98</v>
      </c>
      <c r="C16" s="197" t="s">
        <v>23</v>
      </c>
      <c r="D16" s="199" t="s">
        <v>125</v>
      </c>
      <c r="E16" s="41">
        <v>0</v>
      </c>
      <c r="F16" s="41">
        <f t="shared" si="1"/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199" t="s">
        <v>25</v>
      </c>
      <c r="M16" s="199"/>
      <c r="N16" s="72"/>
      <c r="O16" s="115"/>
    </row>
    <row r="17" spans="1:16" ht="78" customHeight="1" x14ac:dyDescent="0.25">
      <c r="A17" s="197" t="s">
        <v>53</v>
      </c>
      <c r="B17" s="198" t="s">
        <v>175</v>
      </c>
      <c r="C17" s="197" t="s">
        <v>23</v>
      </c>
      <c r="D17" s="199" t="s">
        <v>125</v>
      </c>
      <c r="E17" s="41">
        <v>0</v>
      </c>
      <c r="F17" s="41">
        <f t="shared" si="1"/>
        <v>55411</v>
      </c>
      <c r="G17" s="41">
        <v>0</v>
      </c>
      <c r="H17" s="41">
        <v>0</v>
      </c>
      <c r="I17" s="41">
        <v>20911</v>
      </c>
      <c r="J17" s="41">
        <v>17000</v>
      </c>
      <c r="K17" s="41">
        <v>17500</v>
      </c>
      <c r="L17" s="199" t="s">
        <v>25</v>
      </c>
      <c r="M17" s="199"/>
      <c r="N17" s="72"/>
      <c r="O17" s="116"/>
    </row>
    <row r="18" spans="1:16" ht="78" customHeight="1" x14ac:dyDescent="0.25">
      <c r="A18" s="211" t="s">
        <v>147</v>
      </c>
      <c r="B18" s="212" t="s">
        <v>183</v>
      </c>
      <c r="C18" s="211" t="s">
        <v>23</v>
      </c>
      <c r="D18" s="213" t="s">
        <v>11</v>
      </c>
      <c r="E18" s="41">
        <v>0</v>
      </c>
      <c r="F18" s="41">
        <f t="shared" ref="F18" si="9">G18+H18+I18+J18+K18</f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213" t="s">
        <v>25</v>
      </c>
      <c r="M18" s="213"/>
      <c r="N18" s="72"/>
      <c r="O18" s="116"/>
    </row>
    <row r="19" spans="1:16" ht="373.5" customHeight="1" x14ac:dyDescent="0.25">
      <c r="A19" s="211" t="s">
        <v>179</v>
      </c>
      <c r="B19" s="198" t="s">
        <v>99</v>
      </c>
      <c r="C19" s="197" t="s">
        <v>54</v>
      </c>
      <c r="D19" s="199" t="s">
        <v>52</v>
      </c>
      <c r="E19" s="41">
        <v>0</v>
      </c>
      <c r="F19" s="41">
        <f>G19+H19+I19+J19+K19</f>
        <v>26534</v>
      </c>
      <c r="G19" s="41">
        <v>6614</v>
      </c>
      <c r="H19" s="41">
        <v>19920</v>
      </c>
      <c r="I19" s="41">
        <v>0</v>
      </c>
      <c r="J19" s="41">
        <v>0</v>
      </c>
      <c r="K19" s="41">
        <v>0</v>
      </c>
      <c r="L19" s="199" t="s">
        <v>25</v>
      </c>
      <c r="M19" s="199"/>
      <c r="N19" s="72"/>
      <c r="O19" s="115"/>
    </row>
    <row r="20" spans="1:16" ht="39" customHeight="1" x14ac:dyDescent="0.25">
      <c r="A20" s="355" t="s">
        <v>180</v>
      </c>
      <c r="B20" s="329" t="s">
        <v>127</v>
      </c>
      <c r="C20" s="332" t="s">
        <v>54</v>
      </c>
      <c r="D20" s="334" t="s">
        <v>125</v>
      </c>
      <c r="E20" s="336">
        <v>0</v>
      </c>
      <c r="F20" s="336">
        <f>G20+H20+I20+J20+K20</f>
        <v>194.7</v>
      </c>
      <c r="G20" s="336">
        <v>0</v>
      </c>
      <c r="H20" s="336">
        <v>194.7</v>
      </c>
      <c r="I20" s="336">
        <v>0</v>
      </c>
      <c r="J20" s="336">
        <v>0</v>
      </c>
      <c r="K20" s="380">
        <v>0</v>
      </c>
      <c r="L20" s="332" t="s">
        <v>25</v>
      </c>
      <c r="M20" s="332"/>
      <c r="N20" s="72"/>
      <c r="O20" s="116"/>
    </row>
    <row r="21" spans="1:16" ht="39.75" customHeight="1" x14ac:dyDescent="0.25">
      <c r="A21" s="357"/>
      <c r="B21" s="331"/>
      <c r="C21" s="333"/>
      <c r="D21" s="335"/>
      <c r="E21" s="337"/>
      <c r="F21" s="337"/>
      <c r="G21" s="337"/>
      <c r="H21" s="337"/>
      <c r="I21" s="337"/>
      <c r="J21" s="337"/>
      <c r="K21" s="381"/>
      <c r="L21" s="333"/>
      <c r="M21" s="333"/>
      <c r="N21" s="72"/>
      <c r="O21" s="116"/>
    </row>
    <row r="22" spans="1:16" ht="39.75" customHeight="1" x14ac:dyDescent="0.25">
      <c r="A22" s="355" t="s">
        <v>181</v>
      </c>
      <c r="B22" s="329" t="s">
        <v>134</v>
      </c>
      <c r="C22" s="326" t="s">
        <v>54</v>
      </c>
      <c r="D22" s="78" t="s">
        <v>32</v>
      </c>
      <c r="E22" s="60">
        <v>0</v>
      </c>
      <c r="F22" s="60">
        <f>F23+F24</f>
        <v>2377215</v>
      </c>
      <c r="G22" s="60">
        <f>G23+G25</f>
        <v>0</v>
      </c>
      <c r="H22" s="60">
        <f t="shared" ref="H22" si="10">H23+H25</f>
        <v>0</v>
      </c>
      <c r="I22" s="60">
        <f>I23+I25+I24</f>
        <v>831366</v>
      </c>
      <c r="J22" s="60">
        <f t="shared" ref="J22:K22" si="11">J23+J25+J24</f>
        <v>772821</v>
      </c>
      <c r="K22" s="60">
        <f t="shared" si="11"/>
        <v>773028</v>
      </c>
      <c r="L22" s="382" t="s">
        <v>25</v>
      </c>
      <c r="M22" s="200"/>
      <c r="N22" s="72"/>
      <c r="O22" s="116"/>
    </row>
    <row r="23" spans="1:16" ht="39.75" customHeight="1" x14ac:dyDescent="0.25">
      <c r="A23" s="356"/>
      <c r="B23" s="330"/>
      <c r="C23" s="327"/>
      <c r="D23" s="78" t="s">
        <v>11</v>
      </c>
      <c r="E23" s="60">
        <v>0</v>
      </c>
      <c r="F23" s="60">
        <f>G23+H23+I23+J23+K23</f>
        <v>2316643</v>
      </c>
      <c r="G23" s="60">
        <v>0</v>
      </c>
      <c r="H23" s="60">
        <v>0</v>
      </c>
      <c r="I23" s="60">
        <v>811107</v>
      </c>
      <c r="J23" s="60">
        <v>752768</v>
      </c>
      <c r="K23" s="60">
        <v>752768</v>
      </c>
      <c r="L23" s="383"/>
      <c r="M23" s="200"/>
      <c r="N23" s="72"/>
      <c r="O23" s="116"/>
    </row>
    <row r="24" spans="1:16" s="86" customFormat="1" ht="39.75" customHeight="1" x14ac:dyDescent="0.25">
      <c r="A24" s="356"/>
      <c r="B24" s="330"/>
      <c r="C24" s="327"/>
      <c r="D24" s="195" t="s">
        <v>52</v>
      </c>
      <c r="E24" s="60">
        <v>0</v>
      </c>
      <c r="F24" s="60">
        <f>G24+H24+I24+J24+K24</f>
        <v>60572</v>
      </c>
      <c r="G24" s="60">
        <v>0</v>
      </c>
      <c r="H24" s="60">
        <v>0</v>
      </c>
      <c r="I24" s="60">
        <v>20259</v>
      </c>
      <c r="J24" s="60">
        <v>20053</v>
      </c>
      <c r="K24" s="60">
        <v>20260</v>
      </c>
      <c r="L24" s="384"/>
      <c r="M24" s="200"/>
      <c r="N24" s="72"/>
      <c r="O24" s="116"/>
      <c r="P24" s="80"/>
    </row>
    <row r="25" spans="1:16" ht="231.75" customHeight="1" x14ac:dyDescent="0.25">
      <c r="A25" s="357"/>
      <c r="B25" s="331"/>
      <c r="C25" s="328"/>
      <c r="D25" s="78" t="s">
        <v>125</v>
      </c>
      <c r="E25" s="60">
        <v>0</v>
      </c>
      <c r="F25" s="60">
        <f>G25+H25+I25+J25+K25</f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85"/>
      <c r="M25" s="200"/>
      <c r="N25" s="72"/>
      <c r="O25" s="116"/>
    </row>
    <row r="26" spans="1:16" ht="43.5" customHeight="1" x14ac:dyDescent="0.25">
      <c r="A26" s="355" t="s">
        <v>182</v>
      </c>
      <c r="B26" s="329" t="s">
        <v>135</v>
      </c>
      <c r="C26" s="326" t="s">
        <v>54</v>
      </c>
      <c r="D26" s="78" t="s">
        <v>32</v>
      </c>
      <c r="E26" s="60">
        <v>0</v>
      </c>
      <c r="F26" s="60">
        <f>F27+F28</f>
        <v>10636</v>
      </c>
      <c r="G26" s="60">
        <f>G27+G28</f>
        <v>0</v>
      </c>
      <c r="H26" s="60">
        <f t="shared" ref="H26" si="12">H27+H28</f>
        <v>0</v>
      </c>
      <c r="I26" s="60">
        <f t="shared" ref="I26" si="13">I27+I28</f>
        <v>2842</v>
      </c>
      <c r="J26" s="60">
        <f t="shared" ref="J26" si="14">J27+J28</f>
        <v>3897</v>
      </c>
      <c r="K26" s="60">
        <f t="shared" ref="K26" si="15">K27+K28</f>
        <v>3897</v>
      </c>
      <c r="L26" s="332" t="s">
        <v>35</v>
      </c>
      <c r="M26" s="200"/>
      <c r="N26" s="72"/>
      <c r="O26" s="116"/>
    </row>
    <row r="27" spans="1:16" ht="300" customHeight="1" x14ac:dyDescent="0.25">
      <c r="A27" s="356"/>
      <c r="B27" s="330"/>
      <c r="C27" s="327"/>
      <c r="D27" s="78" t="s">
        <v>11</v>
      </c>
      <c r="E27" s="60">
        <v>0</v>
      </c>
      <c r="F27" s="60">
        <f>G27+H27+I27+J27+K27</f>
        <v>10636</v>
      </c>
      <c r="G27" s="60">
        <v>0</v>
      </c>
      <c r="H27" s="60">
        <v>0</v>
      </c>
      <c r="I27" s="60">
        <v>2842</v>
      </c>
      <c r="J27" s="60">
        <v>3897</v>
      </c>
      <c r="K27" s="60">
        <v>3897</v>
      </c>
      <c r="L27" s="333"/>
      <c r="M27" s="200"/>
      <c r="N27" s="72"/>
      <c r="O27" s="116"/>
    </row>
    <row r="28" spans="1:16" ht="316.5" customHeight="1" x14ac:dyDescent="0.25">
      <c r="A28" s="357"/>
      <c r="B28" s="331"/>
      <c r="C28" s="328"/>
      <c r="D28" s="78" t="s">
        <v>125</v>
      </c>
      <c r="E28" s="60">
        <v>0</v>
      </c>
      <c r="F28" s="60">
        <f>G28+H28+I28+J28+K28</f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85"/>
      <c r="M28" s="200"/>
      <c r="N28" s="72"/>
      <c r="O28" s="116"/>
    </row>
    <row r="29" spans="1:16" ht="28.5" customHeight="1" x14ac:dyDescent="0.25">
      <c r="A29" s="369" t="s">
        <v>30</v>
      </c>
      <c r="B29" s="338" t="s">
        <v>55</v>
      </c>
      <c r="C29" s="369" t="s">
        <v>23</v>
      </c>
      <c r="D29" s="195" t="s">
        <v>32</v>
      </c>
      <c r="E29" s="43"/>
      <c r="F29" s="43">
        <f t="shared" ref="F29:K29" si="16">F30+F31+F32</f>
        <v>405156.27999999997</v>
      </c>
      <c r="G29" s="43">
        <f t="shared" si="16"/>
        <v>49698.2</v>
      </c>
      <c r="H29" s="43">
        <f t="shared" si="16"/>
        <v>68365.850000000006</v>
      </c>
      <c r="I29" s="43">
        <f t="shared" si="16"/>
        <v>97318.3</v>
      </c>
      <c r="J29" s="43">
        <f t="shared" si="16"/>
        <v>113100.38999999998</v>
      </c>
      <c r="K29" s="43">
        <f t="shared" si="16"/>
        <v>76673.540000000008</v>
      </c>
      <c r="L29" s="338" t="s">
        <v>25</v>
      </c>
      <c r="M29" s="369"/>
      <c r="N29" s="72"/>
      <c r="O29" s="115"/>
    </row>
    <row r="30" spans="1:16" ht="31.5" customHeight="1" x14ac:dyDescent="0.25">
      <c r="A30" s="370"/>
      <c r="B30" s="339"/>
      <c r="C30" s="370"/>
      <c r="D30" s="199" t="s">
        <v>11</v>
      </c>
      <c r="E30" s="41"/>
      <c r="F30" s="41">
        <f>G30+H30+I30+J30+K30</f>
        <v>202635.38999999998</v>
      </c>
      <c r="G30" s="41">
        <f>G33+G35+G37+G39+G42</f>
        <v>26036.7</v>
      </c>
      <c r="H30" s="41">
        <f>H33+H35+H37+H42+H46</f>
        <v>31133</v>
      </c>
      <c r="I30" s="41">
        <f>I33+I35+I37+I42+I46+I51+I48</f>
        <v>48946.3</v>
      </c>
      <c r="J30" s="41">
        <f>J33+J35+J37+J42+J46+J51</f>
        <v>64919.99</v>
      </c>
      <c r="K30" s="41">
        <f>K33+K35+K37+K42+K46</f>
        <v>31599.4</v>
      </c>
      <c r="L30" s="339"/>
      <c r="M30" s="370"/>
      <c r="N30" s="72"/>
      <c r="O30" s="115"/>
    </row>
    <row r="31" spans="1:16" s="86" customFormat="1" ht="33.75" customHeight="1" x14ac:dyDescent="0.25">
      <c r="A31" s="370"/>
      <c r="B31" s="339"/>
      <c r="C31" s="370"/>
      <c r="D31" s="199" t="s">
        <v>45</v>
      </c>
      <c r="E31" s="41"/>
      <c r="F31" s="41">
        <f>G31+H31+I31+J31+K31</f>
        <v>76477.829999999987</v>
      </c>
      <c r="G31" s="41">
        <f>G43</f>
        <v>7474.3</v>
      </c>
      <c r="H31" s="41">
        <f t="shared" ref="H31:K31" si="17">H43</f>
        <v>14327.74</v>
      </c>
      <c r="I31" s="41">
        <f t="shared" si="17"/>
        <v>15939</v>
      </c>
      <c r="J31" s="41">
        <f t="shared" si="17"/>
        <v>19100.189999999999</v>
      </c>
      <c r="K31" s="41">
        <f t="shared" si="17"/>
        <v>19636.599999999999</v>
      </c>
      <c r="L31" s="339"/>
      <c r="M31" s="370"/>
      <c r="N31" s="72"/>
      <c r="O31" s="115"/>
      <c r="P31" s="80"/>
    </row>
    <row r="32" spans="1:16" ht="49.5" customHeight="1" x14ac:dyDescent="0.25">
      <c r="A32" s="371"/>
      <c r="B32" s="340"/>
      <c r="C32" s="371"/>
      <c r="D32" s="199" t="s">
        <v>125</v>
      </c>
      <c r="E32" s="41"/>
      <c r="F32" s="41">
        <f>G32+H32+I32+J32+K32</f>
        <v>126043.06</v>
      </c>
      <c r="G32" s="41">
        <f>G36+G40+G44+G47</f>
        <v>16187.2</v>
      </c>
      <c r="H32" s="41">
        <f>H36+H40+H44+H47</f>
        <v>22905.11</v>
      </c>
      <c r="I32" s="41">
        <f>I36+I40+I44+I47+I52</f>
        <v>32433</v>
      </c>
      <c r="J32" s="41">
        <f>J36+J40+J44+J47+J52</f>
        <v>29080.21</v>
      </c>
      <c r="K32" s="41">
        <f>K36+K40+K44+K47</f>
        <v>25437.54</v>
      </c>
      <c r="L32" s="340"/>
      <c r="M32" s="371"/>
      <c r="N32" s="72"/>
      <c r="O32" s="115"/>
    </row>
    <row r="33" spans="1:16" ht="117.75" customHeight="1" x14ac:dyDescent="0.25">
      <c r="A33" s="197" t="s">
        <v>33</v>
      </c>
      <c r="B33" s="198" t="s">
        <v>100</v>
      </c>
      <c r="C33" s="199" t="s">
        <v>23</v>
      </c>
      <c r="D33" s="199" t="s">
        <v>11</v>
      </c>
      <c r="E33" s="41">
        <v>2077</v>
      </c>
      <c r="F33" s="41">
        <f>G33+H33+I33+J33+K33</f>
        <v>4372</v>
      </c>
      <c r="G33" s="41">
        <v>2177</v>
      </c>
      <c r="H33" s="41">
        <v>2195</v>
      </c>
      <c r="I33" s="41">
        <v>0</v>
      </c>
      <c r="J33" s="41">
        <v>0</v>
      </c>
      <c r="K33" s="41">
        <v>0</v>
      </c>
      <c r="L33" s="199" t="s">
        <v>25</v>
      </c>
      <c r="M33" s="199"/>
      <c r="N33" s="72"/>
      <c r="O33" s="115"/>
    </row>
    <row r="34" spans="1:16" ht="78" customHeight="1" x14ac:dyDescent="0.25">
      <c r="A34" s="369" t="s">
        <v>34</v>
      </c>
      <c r="B34" s="338" t="s">
        <v>101</v>
      </c>
      <c r="C34" s="369" t="s">
        <v>23</v>
      </c>
      <c r="D34" s="199" t="s">
        <v>32</v>
      </c>
      <c r="E34" s="41"/>
      <c r="F34" s="41">
        <f t="shared" ref="F34:K34" si="18">F35+F36</f>
        <v>13497</v>
      </c>
      <c r="G34" s="41">
        <f t="shared" si="18"/>
        <v>13497</v>
      </c>
      <c r="H34" s="41">
        <f t="shared" si="18"/>
        <v>0</v>
      </c>
      <c r="I34" s="41">
        <f t="shared" si="18"/>
        <v>0</v>
      </c>
      <c r="J34" s="41">
        <f t="shared" si="18"/>
        <v>0</v>
      </c>
      <c r="K34" s="41">
        <f t="shared" si="18"/>
        <v>0</v>
      </c>
      <c r="L34" s="329" t="s">
        <v>25</v>
      </c>
      <c r="M34" s="338" t="s">
        <v>56</v>
      </c>
      <c r="N34" s="72"/>
      <c r="O34" s="115"/>
    </row>
    <row r="35" spans="1:16" ht="78" customHeight="1" x14ac:dyDescent="0.25">
      <c r="A35" s="370"/>
      <c r="B35" s="339"/>
      <c r="C35" s="370"/>
      <c r="D35" s="199" t="s">
        <v>11</v>
      </c>
      <c r="E35" s="41"/>
      <c r="F35" s="41">
        <f>G35+H35+I35+J35+K35</f>
        <v>9077</v>
      </c>
      <c r="G35" s="41">
        <v>9077</v>
      </c>
      <c r="H35" s="41">
        <v>0</v>
      </c>
      <c r="I35" s="41">
        <v>0</v>
      </c>
      <c r="J35" s="41">
        <v>0</v>
      </c>
      <c r="K35" s="41">
        <v>0</v>
      </c>
      <c r="L35" s="330"/>
      <c r="M35" s="339"/>
      <c r="N35" s="72"/>
      <c r="O35" s="115"/>
    </row>
    <row r="36" spans="1:16" ht="70.5" customHeight="1" x14ac:dyDescent="0.25">
      <c r="A36" s="371"/>
      <c r="B36" s="340"/>
      <c r="C36" s="371"/>
      <c r="D36" s="199" t="s">
        <v>125</v>
      </c>
      <c r="E36" s="41"/>
      <c r="F36" s="41">
        <f>G36+H36+I36+J36+K36</f>
        <v>4420</v>
      </c>
      <c r="G36" s="41">
        <v>4420</v>
      </c>
      <c r="H36" s="41">
        <v>0</v>
      </c>
      <c r="I36" s="41">
        <v>0</v>
      </c>
      <c r="J36" s="41">
        <v>0</v>
      </c>
      <c r="K36" s="41">
        <v>0</v>
      </c>
      <c r="L36" s="331"/>
      <c r="M36" s="340"/>
      <c r="N36" s="72"/>
      <c r="O36" s="115"/>
    </row>
    <row r="37" spans="1:16" ht="130.5" customHeight="1" x14ac:dyDescent="0.25">
      <c r="A37" s="197" t="s">
        <v>37</v>
      </c>
      <c r="B37" s="204" t="s">
        <v>102</v>
      </c>
      <c r="C37" s="199" t="s">
        <v>23</v>
      </c>
      <c r="D37" s="199" t="s">
        <v>11</v>
      </c>
      <c r="E37" s="41">
        <v>88</v>
      </c>
      <c r="F37" s="41">
        <f>G37+H37+I37+J37+K37</f>
        <v>36</v>
      </c>
      <c r="G37" s="41">
        <v>8</v>
      </c>
      <c r="H37" s="41">
        <v>5</v>
      </c>
      <c r="I37" s="41">
        <v>9</v>
      </c>
      <c r="J37" s="41">
        <v>7</v>
      </c>
      <c r="K37" s="41">
        <v>7</v>
      </c>
      <c r="L37" s="199" t="s">
        <v>25</v>
      </c>
      <c r="M37" s="199" t="s">
        <v>57</v>
      </c>
      <c r="N37" s="72"/>
      <c r="O37" s="115"/>
    </row>
    <row r="38" spans="1:16" ht="123" customHeight="1" x14ac:dyDescent="0.25">
      <c r="A38" s="369" t="s">
        <v>39</v>
      </c>
      <c r="B38" s="338" t="s">
        <v>103</v>
      </c>
      <c r="C38" s="369" t="s">
        <v>23</v>
      </c>
      <c r="D38" s="199" t="s">
        <v>32</v>
      </c>
      <c r="E38" s="41">
        <f t="shared" ref="E38:K38" si="19">E39+E40</f>
        <v>0</v>
      </c>
      <c r="F38" s="41">
        <f t="shared" si="19"/>
        <v>20174.099999999999</v>
      </c>
      <c r="G38" s="41">
        <f t="shared" si="19"/>
        <v>20174.099999999999</v>
      </c>
      <c r="H38" s="41">
        <f t="shared" si="19"/>
        <v>0</v>
      </c>
      <c r="I38" s="41">
        <f t="shared" si="19"/>
        <v>0</v>
      </c>
      <c r="J38" s="41">
        <f t="shared" si="19"/>
        <v>0</v>
      </c>
      <c r="K38" s="41">
        <f t="shared" si="19"/>
        <v>0</v>
      </c>
      <c r="L38" s="338" t="s">
        <v>25</v>
      </c>
      <c r="M38" s="369"/>
      <c r="N38" s="72"/>
      <c r="O38" s="115"/>
    </row>
    <row r="39" spans="1:16" ht="123" customHeight="1" x14ac:dyDescent="0.25">
      <c r="A39" s="370"/>
      <c r="B39" s="339"/>
      <c r="C39" s="370"/>
      <c r="D39" s="195" t="s">
        <v>11</v>
      </c>
      <c r="E39" s="41">
        <v>0</v>
      </c>
      <c r="F39" s="41">
        <f t="shared" ref="F39:F44" si="20">G39+H39+I39+J39+K39</f>
        <v>9099</v>
      </c>
      <c r="G39" s="41">
        <v>9099</v>
      </c>
      <c r="H39" s="41">
        <v>0</v>
      </c>
      <c r="I39" s="41">
        <v>0</v>
      </c>
      <c r="J39" s="41">
        <v>0</v>
      </c>
      <c r="K39" s="41">
        <v>0</v>
      </c>
      <c r="L39" s="339"/>
      <c r="M39" s="370"/>
      <c r="N39" s="72"/>
      <c r="O39" s="115"/>
    </row>
    <row r="40" spans="1:16" ht="93.75" customHeight="1" x14ac:dyDescent="0.25">
      <c r="A40" s="371"/>
      <c r="B40" s="340"/>
      <c r="C40" s="371"/>
      <c r="D40" s="199" t="s">
        <v>125</v>
      </c>
      <c r="E40" s="41">
        <v>0</v>
      </c>
      <c r="F40" s="41">
        <f t="shared" si="20"/>
        <v>11075.1</v>
      </c>
      <c r="G40" s="41">
        <v>11075.1</v>
      </c>
      <c r="H40" s="41">
        <v>0</v>
      </c>
      <c r="I40" s="41">
        <v>0</v>
      </c>
      <c r="J40" s="41">
        <v>0</v>
      </c>
      <c r="K40" s="41">
        <v>0</v>
      </c>
      <c r="L40" s="340"/>
      <c r="M40" s="371"/>
      <c r="N40" s="72"/>
      <c r="O40" s="115"/>
    </row>
    <row r="41" spans="1:16" ht="26.25" customHeight="1" x14ac:dyDescent="0.25">
      <c r="A41" s="369" t="s">
        <v>40</v>
      </c>
      <c r="B41" s="338" t="s">
        <v>104</v>
      </c>
      <c r="C41" s="369" t="s">
        <v>23</v>
      </c>
      <c r="D41" s="199" t="s">
        <v>32</v>
      </c>
      <c r="E41" s="41">
        <f>E43+E44</f>
        <v>0</v>
      </c>
      <c r="F41" s="41">
        <f>G41+H41+I41+J41+K41</f>
        <v>138709.84</v>
      </c>
      <c r="G41" s="41">
        <f>G42+G43+G44</f>
        <v>13842.1</v>
      </c>
      <c r="H41" s="41">
        <f>H42+H43+H44</f>
        <v>26532.85</v>
      </c>
      <c r="I41" s="73">
        <f>I42+I43+I44</f>
        <v>29161.599999999999</v>
      </c>
      <c r="J41" s="73">
        <f>J42+J43+J44</f>
        <v>34107.75</v>
      </c>
      <c r="K41" s="41">
        <f>K42+K43+K44</f>
        <v>35065.54</v>
      </c>
      <c r="L41" s="338" t="s">
        <v>25</v>
      </c>
      <c r="M41" s="369"/>
      <c r="N41" s="72"/>
      <c r="O41" s="115"/>
    </row>
    <row r="42" spans="1:16" ht="26.25" customHeight="1" x14ac:dyDescent="0.25">
      <c r="A42" s="370"/>
      <c r="B42" s="339"/>
      <c r="C42" s="370"/>
      <c r="D42" s="195" t="s">
        <v>11</v>
      </c>
      <c r="E42" s="41">
        <v>0</v>
      </c>
      <c r="F42" s="41">
        <f t="shared" si="20"/>
        <v>48231.21</v>
      </c>
      <c r="G42" s="41">
        <v>5675.7</v>
      </c>
      <c r="H42" s="41">
        <v>9359</v>
      </c>
      <c r="I42" s="73">
        <v>9677.2999999999993</v>
      </c>
      <c r="J42" s="73">
        <v>11596.81</v>
      </c>
      <c r="K42" s="41">
        <v>11922.4</v>
      </c>
      <c r="L42" s="339"/>
      <c r="M42" s="370"/>
      <c r="N42" s="72"/>
      <c r="O42" s="115"/>
    </row>
    <row r="43" spans="1:16" s="86" customFormat="1" ht="30" customHeight="1" x14ac:dyDescent="0.25">
      <c r="A43" s="370"/>
      <c r="B43" s="339"/>
      <c r="C43" s="370"/>
      <c r="D43" s="195" t="s">
        <v>52</v>
      </c>
      <c r="E43" s="41">
        <v>0</v>
      </c>
      <c r="F43" s="41">
        <f t="shared" si="20"/>
        <v>76477.829999999987</v>
      </c>
      <c r="G43" s="41">
        <v>7474.3</v>
      </c>
      <c r="H43" s="41">
        <v>14327.74</v>
      </c>
      <c r="I43" s="73">
        <v>15939</v>
      </c>
      <c r="J43" s="73">
        <v>19100.189999999999</v>
      </c>
      <c r="K43" s="41">
        <v>19636.599999999999</v>
      </c>
      <c r="L43" s="339"/>
      <c r="M43" s="370"/>
      <c r="N43" s="72"/>
      <c r="O43" s="115"/>
      <c r="P43" s="80"/>
    </row>
    <row r="44" spans="1:16" ht="30.75" customHeight="1" x14ac:dyDescent="0.25">
      <c r="A44" s="371"/>
      <c r="B44" s="340"/>
      <c r="C44" s="371"/>
      <c r="D44" s="199" t="s">
        <v>125</v>
      </c>
      <c r="E44" s="41">
        <v>0</v>
      </c>
      <c r="F44" s="41">
        <f t="shared" si="20"/>
        <v>14000.8</v>
      </c>
      <c r="G44" s="41">
        <v>692.1</v>
      </c>
      <c r="H44" s="41">
        <v>2846.11</v>
      </c>
      <c r="I44" s="73">
        <v>3545.3</v>
      </c>
      <c r="J44" s="73">
        <v>3410.75</v>
      </c>
      <c r="K44" s="41">
        <v>3506.54</v>
      </c>
      <c r="L44" s="340"/>
      <c r="M44" s="371"/>
      <c r="N44" s="72"/>
      <c r="O44" s="115"/>
    </row>
    <row r="45" spans="1:16" ht="36" customHeight="1" x14ac:dyDescent="0.25">
      <c r="A45" s="369" t="s">
        <v>58</v>
      </c>
      <c r="B45" s="338" t="s">
        <v>157</v>
      </c>
      <c r="C45" s="369" t="s">
        <v>23</v>
      </c>
      <c r="D45" s="195" t="s">
        <v>32</v>
      </c>
      <c r="E45" s="41">
        <v>0</v>
      </c>
      <c r="F45" s="41">
        <f t="shared" ref="F45:K45" si="21">F46+F47</f>
        <v>170442.7</v>
      </c>
      <c r="G45" s="41">
        <f t="shared" si="21"/>
        <v>0</v>
      </c>
      <c r="H45" s="41">
        <f t="shared" si="21"/>
        <v>39633</v>
      </c>
      <c r="I45" s="41">
        <f t="shared" si="21"/>
        <v>47607.7</v>
      </c>
      <c r="J45" s="41">
        <f t="shared" si="21"/>
        <v>41601</v>
      </c>
      <c r="K45" s="41">
        <f t="shared" si="21"/>
        <v>41601</v>
      </c>
      <c r="L45" s="338" t="s">
        <v>25</v>
      </c>
      <c r="M45" s="369"/>
      <c r="N45" s="72"/>
      <c r="O45" s="115"/>
    </row>
    <row r="46" spans="1:16" ht="36" customHeight="1" x14ac:dyDescent="0.25">
      <c r="A46" s="370"/>
      <c r="B46" s="339"/>
      <c r="C46" s="370"/>
      <c r="D46" s="195" t="s">
        <v>11</v>
      </c>
      <c r="E46" s="41">
        <v>0</v>
      </c>
      <c r="F46" s="41">
        <f t="shared" ref="F46:F58" si="22">G46+H46+I46+J46+K46</f>
        <v>79634</v>
      </c>
      <c r="G46" s="41">
        <v>0</v>
      </c>
      <c r="H46" s="41">
        <v>19574</v>
      </c>
      <c r="I46" s="41">
        <v>20720</v>
      </c>
      <c r="J46" s="41">
        <v>19670</v>
      </c>
      <c r="K46" s="41">
        <v>19670</v>
      </c>
      <c r="L46" s="339"/>
      <c r="M46" s="370"/>
      <c r="N46" s="72"/>
      <c r="O46" s="115"/>
    </row>
    <row r="47" spans="1:16" ht="73.5" customHeight="1" x14ac:dyDescent="0.25">
      <c r="A47" s="371"/>
      <c r="B47" s="340"/>
      <c r="C47" s="371"/>
      <c r="D47" s="199" t="s">
        <v>125</v>
      </c>
      <c r="E47" s="41">
        <v>0</v>
      </c>
      <c r="F47" s="41">
        <f t="shared" si="22"/>
        <v>90808.7</v>
      </c>
      <c r="G47" s="41">
        <v>0</v>
      </c>
      <c r="H47" s="41">
        <v>20059</v>
      </c>
      <c r="I47" s="41">
        <v>26887.7</v>
      </c>
      <c r="J47" s="41">
        <f>17987+3944</f>
        <v>21931</v>
      </c>
      <c r="K47" s="41">
        <f>17987+3944</f>
        <v>21931</v>
      </c>
      <c r="L47" s="340"/>
      <c r="M47" s="371"/>
      <c r="N47" s="72"/>
      <c r="O47" s="115"/>
    </row>
    <row r="48" spans="1:16" ht="73.5" customHeight="1" x14ac:dyDescent="0.25">
      <c r="A48" s="376" t="s">
        <v>145</v>
      </c>
      <c r="B48" s="329" t="s">
        <v>191</v>
      </c>
      <c r="C48" s="332" t="s">
        <v>23</v>
      </c>
      <c r="D48" s="219" t="s">
        <v>32</v>
      </c>
      <c r="E48" s="41">
        <v>0</v>
      </c>
      <c r="F48" s="41">
        <v>540</v>
      </c>
      <c r="G48" s="41">
        <v>0</v>
      </c>
      <c r="H48" s="41">
        <v>0</v>
      </c>
      <c r="I48" s="41">
        <v>540</v>
      </c>
      <c r="J48" s="41">
        <v>0</v>
      </c>
      <c r="K48" s="41">
        <v>0</v>
      </c>
      <c r="L48" s="329" t="s">
        <v>25</v>
      </c>
      <c r="M48" s="220"/>
      <c r="N48" s="72"/>
      <c r="O48" s="116"/>
    </row>
    <row r="49" spans="1:15" ht="73.5" customHeight="1" x14ac:dyDescent="0.25">
      <c r="A49" s="377"/>
      <c r="B49" s="331"/>
      <c r="C49" s="333"/>
      <c r="D49" s="219" t="s">
        <v>11</v>
      </c>
      <c r="E49" s="41">
        <v>0</v>
      </c>
      <c r="F49" s="41">
        <v>540</v>
      </c>
      <c r="G49" s="41">
        <v>0</v>
      </c>
      <c r="H49" s="41">
        <v>0</v>
      </c>
      <c r="I49" s="41">
        <v>540</v>
      </c>
      <c r="J49" s="41">
        <v>0</v>
      </c>
      <c r="K49" s="41">
        <v>0</v>
      </c>
      <c r="L49" s="331"/>
      <c r="M49" s="220"/>
      <c r="N49" s="72"/>
      <c r="O49" s="116"/>
    </row>
    <row r="50" spans="1:15" ht="33.75" customHeight="1" x14ac:dyDescent="0.25">
      <c r="A50" s="332" t="s">
        <v>177</v>
      </c>
      <c r="B50" s="329" t="s">
        <v>178</v>
      </c>
      <c r="C50" s="332" t="s">
        <v>23</v>
      </c>
      <c r="D50" s="205" t="s">
        <v>32</v>
      </c>
      <c r="E50" s="41">
        <v>0</v>
      </c>
      <c r="F50" s="47">
        <f t="shared" ref="F50:F52" si="23">G50+H50+I50+J50+K50</f>
        <v>57384.639999999999</v>
      </c>
      <c r="G50" s="47">
        <f t="shared" ref="G50:K50" si="24">G51+G52</f>
        <v>0</v>
      </c>
      <c r="H50" s="47">
        <f t="shared" si="24"/>
        <v>0</v>
      </c>
      <c r="I50" s="47">
        <f t="shared" si="24"/>
        <v>20000</v>
      </c>
      <c r="J50" s="47">
        <f t="shared" si="24"/>
        <v>37384.639999999999</v>
      </c>
      <c r="K50" s="47">
        <f t="shared" si="24"/>
        <v>0</v>
      </c>
      <c r="L50" s="329" t="s">
        <v>174</v>
      </c>
      <c r="M50" s="207"/>
      <c r="N50" s="72"/>
      <c r="O50" s="116"/>
    </row>
    <row r="51" spans="1:15" ht="33" customHeight="1" x14ac:dyDescent="0.25">
      <c r="A51" s="375"/>
      <c r="B51" s="330"/>
      <c r="C51" s="375"/>
      <c r="D51" s="205" t="s">
        <v>11</v>
      </c>
      <c r="E51" s="41">
        <v>0</v>
      </c>
      <c r="F51" s="47">
        <f t="shared" si="23"/>
        <v>51646.18</v>
      </c>
      <c r="G51" s="47">
        <v>0</v>
      </c>
      <c r="H51" s="47">
        <v>0</v>
      </c>
      <c r="I51" s="47">
        <v>18000</v>
      </c>
      <c r="J51" s="47">
        <v>33646.18</v>
      </c>
      <c r="K51" s="47">
        <v>0</v>
      </c>
      <c r="L51" s="330"/>
      <c r="M51" s="207"/>
      <c r="N51" s="72"/>
      <c r="O51" s="116"/>
    </row>
    <row r="52" spans="1:15" ht="33" customHeight="1" x14ac:dyDescent="0.25">
      <c r="A52" s="333"/>
      <c r="B52" s="331"/>
      <c r="C52" s="333"/>
      <c r="D52" s="206" t="s">
        <v>125</v>
      </c>
      <c r="E52" s="41">
        <v>0</v>
      </c>
      <c r="F52" s="47">
        <f t="shared" si="23"/>
        <v>5738.46</v>
      </c>
      <c r="G52" s="47">
        <v>0</v>
      </c>
      <c r="H52" s="47">
        <v>0</v>
      </c>
      <c r="I52" s="47">
        <v>2000</v>
      </c>
      <c r="J52" s="47">
        <v>3738.46</v>
      </c>
      <c r="K52" s="47">
        <v>0</v>
      </c>
      <c r="L52" s="331"/>
      <c r="M52" s="207"/>
      <c r="N52" s="72"/>
      <c r="O52" s="116"/>
    </row>
    <row r="53" spans="1:15" ht="40.5" customHeight="1" x14ac:dyDescent="0.25">
      <c r="A53" s="387" t="s">
        <v>59</v>
      </c>
      <c r="B53" s="338" t="s">
        <v>60</v>
      </c>
      <c r="C53" s="369" t="s">
        <v>23</v>
      </c>
      <c r="D53" s="199" t="s">
        <v>32</v>
      </c>
      <c r="E53" s="47">
        <f>E54+E55</f>
        <v>0</v>
      </c>
      <c r="F53" s="47">
        <f t="shared" si="22"/>
        <v>16281.310000000001</v>
      </c>
      <c r="G53" s="47">
        <f>G54+G55</f>
        <v>660</v>
      </c>
      <c r="H53" s="47">
        <f>H54+H55</f>
        <v>9108.1</v>
      </c>
      <c r="I53" s="47">
        <v>513.21</v>
      </c>
      <c r="J53" s="47">
        <f>J54+J55</f>
        <v>3000</v>
      </c>
      <c r="K53" s="47">
        <f>K54+K55</f>
        <v>3000</v>
      </c>
      <c r="L53" s="338" t="s">
        <v>25</v>
      </c>
      <c r="M53" s="74"/>
      <c r="N53" s="72"/>
      <c r="O53" s="115"/>
    </row>
    <row r="54" spans="1:15" ht="52.5" customHeight="1" x14ac:dyDescent="0.25">
      <c r="A54" s="388"/>
      <c r="B54" s="339"/>
      <c r="C54" s="370"/>
      <c r="D54" s="199" t="s">
        <v>11</v>
      </c>
      <c r="E54" s="47">
        <v>0</v>
      </c>
      <c r="F54" s="47">
        <f t="shared" si="22"/>
        <v>0</v>
      </c>
      <c r="G54" s="47">
        <f>G57</f>
        <v>0</v>
      </c>
      <c r="H54" s="47">
        <f>H57</f>
        <v>0</v>
      </c>
      <c r="I54" s="47">
        <f>I57</f>
        <v>0</v>
      </c>
      <c r="J54" s="47">
        <f>J57</f>
        <v>0</v>
      </c>
      <c r="K54" s="47">
        <f>K57</f>
        <v>0</v>
      </c>
      <c r="L54" s="339"/>
      <c r="M54" s="75"/>
      <c r="N54" s="72"/>
      <c r="O54" s="115"/>
    </row>
    <row r="55" spans="1:15" ht="42" customHeight="1" x14ac:dyDescent="0.25">
      <c r="A55" s="389"/>
      <c r="B55" s="340"/>
      <c r="C55" s="371"/>
      <c r="D55" s="199" t="s">
        <v>125</v>
      </c>
      <c r="E55" s="47">
        <v>0</v>
      </c>
      <c r="F55" s="47">
        <f t="shared" si="22"/>
        <v>16281.307000000001</v>
      </c>
      <c r="G55" s="47">
        <f>G56</f>
        <v>660</v>
      </c>
      <c r="H55" s="47">
        <f>H58</f>
        <v>9108.1</v>
      </c>
      <c r="I55" s="47">
        <f t="shared" ref="I55:J55" si="25">I56</f>
        <v>513.20699999999988</v>
      </c>
      <c r="J55" s="47">
        <f t="shared" si="25"/>
        <v>3000</v>
      </c>
      <c r="K55" s="47">
        <f>K56</f>
        <v>3000</v>
      </c>
      <c r="L55" s="340"/>
      <c r="M55" s="75"/>
      <c r="N55" s="72"/>
      <c r="O55" s="115"/>
    </row>
    <row r="56" spans="1:15" ht="24" customHeight="1" x14ac:dyDescent="0.25">
      <c r="A56" s="390" t="s">
        <v>61</v>
      </c>
      <c r="B56" s="338" t="s">
        <v>156</v>
      </c>
      <c r="C56" s="369" t="s">
        <v>23</v>
      </c>
      <c r="D56" s="199" t="s">
        <v>32</v>
      </c>
      <c r="E56" s="47">
        <f>E57+E58</f>
        <v>3557</v>
      </c>
      <c r="F56" s="47">
        <f t="shared" si="22"/>
        <v>16281.307000000001</v>
      </c>
      <c r="G56" s="47">
        <f>G57+G58</f>
        <v>660</v>
      </c>
      <c r="H56" s="47">
        <f>H57+H58</f>
        <v>9108.1</v>
      </c>
      <c r="I56" s="47">
        <f>I57+I58</f>
        <v>513.20699999999988</v>
      </c>
      <c r="J56" s="47">
        <f>J57+J58</f>
        <v>3000</v>
      </c>
      <c r="K56" s="47">
        <f>K57+K58</f>
        <v>3000</v>
      </c>
      <c r="L56" s="338" t="s">
        <v>25</v>
      </c>
      <c r="M56" s="385"/>
      <c r="N56" s="72"/>
      <c r="O56" s="115"/>
    </row>
    <row r="57" spans="1:15" ht="30.75" customHeight="1" x14ac:dyDescent="0.25">
      <c r="A57" s="391"/>
      <c r="B57" s="330"/>
      <c r="C57" s="375"/>
      <c r="D57" s="199" t="s">
        <v>11</v>
      </c>
      <c r="E57" s="47">
        <v>3557</v>
      </c>
      <c r="F57" s="47">
        <f t="shared" si="22"/>
        <v>0</v>
      </c>
      <c r="G57" s="47">
        <v>0</v>
      </c>
      <c r="H57" s="47">
        <v>0</v>
      </c>
      <c r="I57" s="47">
        <v>0</v>
      </c>
      <c r="J57" s="47">
        <v>0</v>
      </c>
      <c r="K57" s="47">
        <v>0</v>
      </c>
      <c r="L57" s="330"/>
      <c r="M57" s="386"/>
      <c r="N57" s="72"/>
      <c r="O57" s="115"/>
    </row>
    <row r="58" spans="1:15" ht="82.5" customHeight="1" x14ac:dyDescent="0.25">
      <c r="A58" s="392"/>
      <c r="B58" s="393"/>
      <c r="C58" s="394"/>
      <c r="D58" s="76" t="s">
        <v>125</v>
      </c>
      <c r="E58" s="50">
        <v>0</v>
      </c>
      <c r="F58" s="50">
        <f t="shared" si="22"/>
        <v>16281.307000000001</v>
      </c>
      <c r="G58" s="50">
        <v>660</v>
      </c>
      <c r="H58" s="50">
        <v>9108.1</v>
      </c>
      <c r="I58" s="50">
        <f>3000-2486.793</f>
        <v>513.20699999999988</v>
      </c>
      <c r="J58" s="50">
        <v>3000</v>
      </c>
      <c r="K58" s="50">
        <v>3000</v>
      </c>
      <c r="L58" s="331"/>
      <c r="M58" s="77"/>
      <c r="N58" s="72"/>
      <c r="O58" s="115"/>
    </row>
    <row r="59" spans="1:15" ht="15.75" customHeight="1" x14ac:dyDescent="0.25">
      <c r="A59" s="348" t="s">
        <v>72</v>
      </c>
      <c r="B59" s="314" t="s">
        <v>137</v>
      </c>
      <c r="C59" s="315" t="s">
        <v>23</v>
      </c>
      <c r="D59" s="78" t="s">
        <v>32</v>
      </c>
      <c r="E59" s="60">
        <v>0</v>
      </c>
      <c r="F59" s="109">
        <f>G59+H59+I59+J59+K59</f>
        <v>1169006.1099999999</v>
      </c>
      <c r="G59" s="60">
        <v>0</v>
      </c>
      <c r="H59" s="60">
        <f>H61+H62</f>
        <v>0</v>
      </c>
      <c r="I59" s="60">
        <f>I61+I62+I60</f>
        <v>327643.56999999995</v>
      </c>
      <c r="J59" s="60">
        <f t="shared" ref="J59:K59" si="26">J61+J62+J60</f>
        <v>841362.53999999992</v>
      </c>
      <c r="K59" s="60">
        <f t="shared" si="26"/>
        <v>0</v>
      </c>
      <c r="L59" s="319" t="s">
        <v>174</v>
      </c>
      <c r="M59" s="311"/>
      <c r="N59" s="72"/>
    </row>
    <row r="60" spans="1:15" s="80" customFormat="1" ht="33.75" customHeight="1" x14ac:dyDescent="0.25">
      <c r="A60" s="348"/>
      <c r="B60" s="314"/>
      <c r="C60" s="315"/>
      <c r="D60" s="113" t="s">
        <v>45</v>
      </c>
      <c r="E60" s="60">
        <v>0</v>
      </c>
      <c r="F60" s="109">
        <f>G60+H60+I60+J60+K60</f>
        <v>151107.6</v>
      </c>
      <c r="G60" s="60">
        <v>0</v>
      </c>
      <c r="H60" s="60">
        <v>0</v>
      </c>
      <c r="I60" s="60">
        <f>I64+I68</f>
        <v>78173</v>
      </c>
      <c r="J60" s="60">
        <f>J64+J68</f>
        <v>72934.600000000006</v>
      </c>
      <c r="K60" s="60">
        <f>K64+K68</f>
        <v>0</v>
      </c>
      <c r="L60" s="320"/>
      <c r="M60" s="313"/>
      <c r="N60" s="72"/>
    </row>
    <row r="61" spans="1:15" s="80" customFormat="1" ht="25.5" x14ac:dyDescent="0.25">
      <c r="A61" s="348"/>
      <c r="B61" s="314"/>
      <c r="C61" s="315"/>
      <c r="D61" s="78" t="s">
        <v>11</v>
      </c>
      <c r="E61" s="60">
        <v>0</v>
      </c>
      <c r="F61" s="109">
        <f t="shared" ref="F61:F62" si="27">G61+H61+I61+J61+K61</f>
        <v>896481.94</v>
      </c>
      <c r="G61" s="60">
        <v>0</v>
      </c>
      <c r="H61" s="60">
        <f>H65+H72</f>
        <v>0</v>
      </c>
      <c r="I61" s="60">
        <f t="shared" ref="I61:K62" si="28">I65+I72+I69</f>
        <v>212190.27</v>
      </c>
      <c r="J61" s="60">
        <f t="shared" si="28"/>
        <v>684291.66999999993</v>
      </c>
      <c r="K61" s="60">
        <f t="shared" si="28"/>
        <v>0</v>
      </c>
      <c r="L61" s="320"/>
      <c r="M61" s="313"/>
      <c r="N61" s="72"/>
    </row>
    <row r="62" spans="1:15" s="80" customFormat="1" ht="45" customHeight="1" x14ac:dyDescent="0.25">
      <c r="A62" s="348"/>
      <c r="B62" s="314"/>
      <c r="C62" s="315"/>
      <c r="D62" s="78" t="s">
        <v>125</v>
      </c>
      <c r="E62" s="60">
        <v>0</v>
      </c>
      <c r="F62" s="109">
        <f t="shared" si="27"/>
        <v>121416.57</v>
      </c>
      <c r="G62" s="60">
        <v>0</v>
      </c>
      <c r="H62" s="60">
        <f>H66+H73</f>
        <v>0</v>
      </c>
      <c r="I62" s="60">
        <f t="shared" si="28"/>
        <v>37280.299999999996</v>
      </c>
      <c r="J62" s="60">
        <f t="shared" si="28"/>
        <v>84136.27</v>
      </c>
      <c r="K62" s="60">
        <f t="shared" si="28"/>
        <v>0</v>
      </c>
      <c r="L62" s="321"/>
      <c r="M62" s="313"/>
      <c r="N62" s="72"/>
    </row>
    <row r="63" spans="1:15" s="80" customFormat="1" ht="22.5" customHeight="1" x14ac:dyDescent="0.25">
      <c r="A63" s="352" t="s">
        <v>74</v>
      </c>
      <c r="B63" s="314" t="s">
        <v>141</v>
      </c>
      <c r="C63" s="315" t="s">
        <v>23</v>
      </c>
      <c r="D63" s="78" t="s">
        <v>32</v>
      </c>
      <c r="E63" s="60">
        <v>0</v>
      </c>
      <c r="F63" s="60">
        <f>H63+I63+J63+K63+H62</f>
        <v>1024452.1</v>
      </c>
      <c r="G63" s="60">
        <v>0</v>
      </c>
      <c r="H63" s="60">
        <f>H65+H66</f>
        <v>0</v>
      </c>
      <c r="I63" s="60">
        <f>I65+I66+I64</f>
        <v>289111.30000000005</v>
      </c>
      <c r="J63" s="60">
        <f t="shared" ref="J63:K63" si="29">J65+J66+J64</f>
        <v>735340.79999999993</v>
      </c>
      <c r="K63" s="60">
        <f t="shared" si="29"/>
        <v>0</v>
      </c>
      <c r="L63" s="345"/>
      <c r="M63" s="313"/>
      <c r="N63" s="72"/>
    </row>
    <row r="64" spans="1:15" s="80" customFormat="1" ht="27.75" customHeight="1" x14ac:dyDescent="0.25">
      <c r="A64" s="353"/>
      <c r="B64" s="314"/>
      <c r="C64" s="315"/>
      <c r="D64" s="113" t="s">
        <v>45</v>
      </c>
      <c r="E64" s="60">
        <v>0</v>
      </c>
      <c r="F64" s="60">
        <f>H64+I64+J64+K64+H63</f>
        <v>136376.20000000001</v>
      </c>
      <c r="G64" s="60">
        <v>0</v>
      </c>
      <c r="H64" s="60">
        <v>0</v>
      </c>
      <c r="I64" s="60">
        <f>68188.1</f>
        <v>68188.100000000006</v>
      </c>
      <c r="J64" s="60">
        <v>68188.100000000006</v>
      </c>
      <c r="K64" s="60">
        <v>0</v>
      </c>
      <c r="L64" s="346"/>
      <c r="M64" s="313"/>
      <c r="N64" s="72"/>
    </row>
    <row r="65" spans="1:14" s="80" customFormat="1" ht="30" customHeight="1" x14ac:dyDescent="0.25">
      <c r="A65" s="353"/>
      <c r="B65" s="314"/>
      <c r="C65" s="315"/>
      <c r="D65" s="78" t="s">
        <v>11</v>
      </c>
      <c r="E65" s="60">
        <v>0</v>
      </c>
      <c r="F65" s="60">
        <f t="shared" ref="F65:F71" si="30">G65+H65+I65+J65+K65</f>
        <v>784746.3</v>
      </c>
      <c r="G65" s="60">
        <v>0</v>
      </c>
      <c r="H65" s="60">
        <v>0</v>
      </c>
      <c r="I65" s="109">
        <v>191127.7</v>
      </c>
      <c r="J65" s="60">
        <v>593618.6</v>
      </c>
      <c r="K65" s="60">
        <v>0</v>
      </c>
      <c r="L65" s="346"/>
      <c r="M65" s="313"/>
      <c r="N65" s="72"/>
    </row>
    <row r="66" spans="1:14" s="80" customFormat="1" ht="30" customHeight="1" x14ac:dyDescent="0.25">
      <c r="A66" s="353"/>
      <c r="B66" s="314"/>
      <c r="C66" s="319"/>
      <c r="D66" s="78" t="s">
        <v>125</v>
      </c>
      <c r="E66" s="60">
        <v>0</v>
      </c>
      <c r="F66" s="60">
        <f t="shared" si="30"/>
        <v>103329.60000000001</v>
      </c>
      <c r="G66" s="60">
        <v>0</v>
      </c>
      <c r="H66" s="60">
        <v>0</v>
      </c>
      <c r="I66" s="60">
        <v>29795.5</v>
      </c>
      <c r="J66" s="60">
        <v>73534.100000000006</v>
      </c>
      <c r="K66" s="60">
        <v>0</v>
      </c>
      <c r="L66" s="347"/>
      <c r="M66" s="313"/>
      <c r="N66" s="72"/>
    </row>
    <row r="67" spans="1:14" s="80" customFormat="1" ht="15.75" customHeight="1" x14ac:dyDescent="0.25">
      <c r="A67" s="348" t="s">
        <v>129</v>
      </c>
      <c r="B67" s="316" t="s">
        <v>142</v>
      </c>
      <c r="C67" s="319" t="s">
        <v>23</v>
      </c>
      <c r="D67" s="78" t="s">
        <v>32</v>
      </c>
      <c r="E67" s="60">
        <v>0</v>
      </c>
      <c r="F67" s="60">
        <f t="shared" si="30"/>
        <v>76046.37</v>
      </c>
      <c r="G67" s="60">
        <f>G69+G70</f>
        <v>0</v>
      </c>
      <c r="H67" s="60">
        <f>H69+H70</f>
        <v>0</v>
      </c>
      <c r="I67" s="60">
        <f>I69+I70+I68</f>
        <v>24046.370000000003</v>
      </c>
      <c r="J67" s="60">
        <f>J69+J70+J68</f>
        <v>52000</v>
      </c>
      <c r="K67" s="60">
        <f>K69+K70+K68</f>
        <v>0</v>
      </c>
      <c r="L67" s="319"/>
      <c r="M67" s="313"/>
      <c r="N67" s="72"/>
    </row>
    <row r="68" spans="1:14" s="80" customFormat="1" ht="27.75" customHeight="1" x14ac:dyDescent="0.25">
      <c r="A68" s="348"/>
      <c r="B68" s="317"/>
      <c r="C68" s="320"/>
      <c r="D68" s="113" t="s">
        <v>45</v>
      </c>
      <c r="E68" s="60">
        <v>0</v>
      </c>
      <c r="F68" s="60">
        <f t="shared" si="30"/>
        <v>14731.4</v>
      </c>
      <c r="G68" s="60">
        <v>0</v>
      </c>
      <c r="H68" s="60">
        <v>0</v>
      </c>
      <c r="I68" s="60">
        <v>9984.9</v>
      </c>
      <c r="J68" s="60">
        <v>4746.5</v>
      </c>
      <c r="K68" s="60">
        <v>0</v>
      </c>
      <c r="L68" s="320"/>
      <c r="M68" s="313"/>
      <c r="N68" s="72"/>
    </row>
    <row r="69" spans="1:14" s="80" customFormat="1" ht="26.25" customHeight="1" x14ac:dyDescent="0.25">
      <c r="A69" s="348"/>
      <c r="B69" s="317"/>
      <c r="C69" s="320"/>
      <c r="D69" s="78" t="s">
        <v>11</v>
      </c>
      <c r="E69" s="60">
        <v>0</v>
      </c>
      <c r="F69" s="60">
        <f t="shared" si="30"/>
        <v>50079.270000000004</v>
      </c>
      <c r="G69" s="60">
        <v>0</v>
      </c>
      <c r="H69" s="60">
        <v>0</v>
      </c>
      <c r="I69" s="60">
        <v>8025.77</v>
      </c>
      <c r="J69" s="60">
        <v>42053.5</v>
      </c>
      <c r="K69" s="60">
        <v>0</v>
      </c>
      <c r="L69" s="320"/>
      <c r="M69" s="313"/>
      <c r="N69" s="72"/>
    </row>
    <row r="70" spans="1:14" s="80" customFormat="1" ht="26.25" customHeight="1" x14ac:dyDescent="0.25">
      <c r="A70" s="348"/>
      <c r="B70" s="318"/>
      <c r="C70" s="321"/>
      <c r="D70" s="78" t="s">
        <v>125</v>
      </c>
      <c r="E70" s="60">
        <v>0</v>
      </c>
      <c r="F70" s="60">
        <f t="shared" si="30"/>
        <v>11235.7</v>
      </c>
      <c r="G70" s="60">
        <v>0</v>
      </c>
      <c r="H70" s="60">
        <v>0</v>
      </c>
      <c r="I70" s="60">
        <v>6035.7</v>
      </c>
      <c r="J70" s="60">
        <v>5200</v>
      </c>
      <c r="K70" s="60">
        <v>0</v>
      </c>
      <c r="L70" s="321"/>
      <c r="M70" s="313"/>
      <c r="N70" s="72"/>
    </row>
    <row r="71" spans="1:14" s="80" customFormat="1" ht="18" customHeight="1" x14ac:dyDescent="0.25">
      <c r="A71" s="348" t="s">
        <v>139</v>
      </c>
      <c r="B71" s="314" t="s">
        <v>143</v>
      </c>
      <c r="C71" s="315" t="s">
        <v>23</v>
      </c>
      <c r="D71" s="78" t="s">
        <v>32</v>
      </c>
      <c r="E71" s="60">
        <v>0</v>
      </c>
      <c r="F71" s="60">
        <f t="shared" si="30"/>
        <v>68507.64</v>
      </c>
      <c r="G71" s="60">
        <f t="shared" ref="G71:H71" si="31">G72+G73</f>
        <v>0</v>
      </c>
      <c r="H71" s="60">
        <f t="shared" si="31"/>
        <v>0</v>
      </c>
      <c r="I71" s="109">
        <f>I72+I73</f>
        <v>14485.9</v>
      </c>
      <c r="J71" s="60">
        <f t="shared" ref="J71:K71" si="32">J72+J73</f>
        <v>54021.74</v>
      </c>
      <c r="K71" s="60">
        <f t="shared" si="32"/>
        <v>0</v>
      </c>
      <c r="L71" s="345"/>
      <c r="M71" s="313"/>
      <c r="N71" s="72"/>
    </row>
    <row r="72" spans="1:14" ht="27" customHeight="1" x14ac:dyDescent="0.25">
      <c r="A72" s="348"/>
      <c r="B72" s="314"/>
      <c r="C72" s="315"/>
      <c r="D72" s="78" t="s">
        <v>11</v>
      </c>
      <c r="E72" s="60">
        <v>0</v>
      </c>
      <c r="F72" s="60">
        <f t="shared" ref="F72:F73" si="33">G72+H72+I72+J72+K72</f>
        <v>61656.369999999995</v>
      </c>
      <c r="G72" s="60">
        <v>0</v>
      </c>
      <c r="H72" s="60">
        <v>0</v>
      </c>
      <c r="I72" s="60">
        <v>13036.8</v>
      </c>
      <c r="J72" s="60">
        <f>16851+31768.57</f>
        <v>48619.57</v>
      </c>
      <c r="K72" s="60">
        <v>0</v>
      </c>
      <c r="L72" s="346"/>
      <c r="M72" s="313"/>
      <c r="N72" s="72"/>
    </row>
    <row r="73" spans="1:14" ht="70.5" customHeight="1" x14ac:dyDescent="0.25">
      <c r="A73" s="348"/>
      <c r="B73" s="314"/>
      <c r="C73" s="315"/>
      <c r="D73" s="78" t="s">
        <v>125</v>
      </c>
      <c r="E73" s="60">
        <v>0</v>
      </c>
      <c r="F73" s="60">
        <f t="shared" si="33"/>
        <v>6851.27</v>
      </c>
      <c r="G73" s="60">
        <v>0</v>
      </c>
      <c r="H73" s="60">
        <v>0</v>
      </c>
      <c r="I73" s="60">
        <v>1449.1</v>
      </c>
      <c r="J73" s="60">
        <v>5402.17</v>
      </c>
      <c r="K73" s="60">
        <v>0</v>
      </c>
      <c r="L73" s="347"/>
      <c r="M73" s="312"/>
    </row>
    <row r="74" spans="1:14" ht="29.25" customHeight="1" x14ac:dyDescent="0.25">
      <c r="A74" s="352" t="s">
        <v>184</v>
      </c>
      <c r="B74" s="316" t="s">
        <v>185</v>
      </c>
      <c r="C74" s="319" t="s">
        <v>23</v>
      </c>
      <c r="D74" s="78" t="s">
        <v>32</v>
      </c>
      <c r="E74" s="60">
        <v>0</v>
      </c>
      <c r="F74" s="60">
        <v>0</v>
      </c>
      <c r="G74" s="60">
        <v>0</v>
      </c>
      <c r="H74" s="60">
        <v>0</v>
      </c>
      <c r="I74" s="60">
        <v>0</v>
      </c>
      <c r="J74" s="60">
        <v>0</v>
      </c>
      <c r="K74" s="60">
        <v>0</v>
      </c>
      <c r="L74" s="345"/>
      <c r="M74" s="311"/>
    </row>
    <row r="75" spans="1:14" ht="75.75" customHeight="1" x14ac:dyDescent="0.25">
      <c r="A75" s="354"/>
      <c r="B75" s="318"/>
      <c r="C75" s="321"/>
      <c r="D75" s="78" t="s">
        <v>125</v>
      </c>
      <c r="E75" s="60">
        <v>0</v>
      </c>
      <c r="F75" s="60">
        <v>0</v>
      </c>
      <c r="G75" s="60">
        <v>0</v>
      </c>
      <c r="H75" s="60">
        <v>0</v>
      </c>
      <c r="I75" s="60">
        <v>0</v>
      </c>
      <c r="J75" s="60">
        <v>0</v>
      </c>
      <c r="K75" s="60">
        <v>0</v>
      </c>
      <c r="L75" s="347"/>
      <c r="M75" s="312"/>
    </row>
    <row r="76" spans="1:14" ht="21" customHeight="1" x14ac:dyDescent="0.25">
      <c r="A76" s="341" t="s">
        <v>136</v>
      </c>
      <c r="B76" s="314" t="s">
        <v>144</v>
      </c>
      <c r="C76" s="322"/>
      <c r="D76" s="78" t="s">
        <v>32</v>
      </c>
      <c r="E76" s="60">
        <v>0</v>
      </c>
      <c r="F76" s="60">
        <f>F77+F78+F79</f>
        <v>10762.5</v>
      </c>
      <c r="G76" s="60">
        <f t="shared" ref="G76:K76" si="34">G77+G78+G79</f>
        <v>0</v>
      </c>
      <c r="H76" s="60">
        <f t="shared" si="34"/>
        <v>0</v>
      </c>
      <c r="I76" s="60">
        <f t="shared" si="34"/>
        <v>0</v>
      </c>
      <c r="J76" s="60">
        <f t="shared" si="34"/>
        <v>0</v>
      </c>
      <c r="K76" s="60">
        <f t="shared" si="34"/>
        <v>10762.5</v>
      </c>
      <c r="L76" s="319" t="s">
        <v>25</v>
      </c>
      <c r="M76" s="323"/>
    </row>
    <row r="77" spans="1:14" ht="27.75" customHeight="1" x14ac:dyDescent="0.25">
      <c r="A77" s="342"/>
      <c r="B77" s="314"/>
      <c r="C77" s="322"/>
      <c r="D77" s="113" t="s">
        <v>45</v>
      </c>
      <c r="E77" s="60">
        <v>0</v>
      </c>
      <c r="F77" s="60">
        <f>F81+F85</f>
        <v>7875</v>
      </c>
      <c r="G77" s="60">
        <f t="shared" ref="G77:J77" si="35">G81+G85</f>
        <v>0</v>
      </c>
      <c r="H77" s="60">
        <f t="shared" si="35"/>
        <v>0</v>
      </c>
      <c r="I77" s="60">
        <f t="shared" si="35"/>
        <v>0</v>
      </c>
      <c r="J77" s="60">
        <f t="shared" si="35"/>
        <v>0</v>
      </c>
      <c r="K77" s="60">
        <f>K81+K85</f>
        <v>7875</v>
      </c>
      <c r="L77" s="320"/>
      <c r="M77" s="324"/>
    </row>
    <row r="78" spans="1:14" ht="26.25" customHeight="1" x14ac:dyDescent="0.25">
      <c r="A78" s="342"/>
      <c r="B78" s="314"/>
      <c r="C78" s="322"/>
      <c r="D78" s="78" t="s">
        <v>11</v>
      </c>
      <c r="E78" s="60">
        <v>0</v>
      </c>
      <c r="F78" s="60">
        <f t="shared" ref="F78:K79" si="36">F82+F86</f>
        <v>2625</v>
      </c>
      <c r="G78" s="60">
        <f t="shared" si="36"/>
        <v>0</v>
      </c>
      <c r="H78" s="60">
        <f t="shared" si="36"/>
        <v>0</v>
      </c>
      <c r="I78" s="60">
        <f t="shared" si="36"/>
        <v>0</v>
      </c>
      <c r="J78" s="60">
        <f t="shared" si="36"/>
        <v>0</v>
      </c>
      <c r="K78" s="60">
        <f t="shared" si="36"/>
        <v>2625</v>
      </c>
      <c r="L78" s="320"/>
      <c r="M78" s="324"/>
    </row>
    <row r="79" spans="1:14" ht="27.75" customHeight="1" x14ac:dyDescent="0.25">
      <c r="A79" s="343"/>
      <c r="B79" s="314"/>
      <c r="C79" s="322"/>
      <c r="D79" s="78" t="s">
        <v>125</v>
      </c>
      <c r="E79" s="60">
        <v>0</v>
      </c>
      <c r="F79" s="60">
        <f t="shared" si="36"/>
        <v>262.5</v>
      </c>
      <c r="G79" s="60">
        <f t="shared" si="36"/>
        <v>0</v>
      </c>
      <c r="H79" s="60">
        <f t="shared" si="36"/>
        <v>0</v>
      </c>
      <c r="I79" s="60">
        <f t="shared" si="36"/>
        <v>0</v>
      </c>
      <c r="J79" s="60">
        <f t="shared" si="36"/>
        <v>0</v>
      </c>
      <c r="K79" s="60">
        <f t="shared" si="36"/>
        <v>262.5</v>
      </c>
      <c r="L79" s="321"/>
      <c r="M79" s="324"/>
    </row>
    <row r="80" spans="1:14" ht="21" customHeight="1" x14ac:dyDescent="0.25">
      <c r="A80" s="344" t="s">
        <v>138</v>
      </c>
      <c r="B80" s="314" t="s">
        <v>176</v>
      </c>
      <c r="C80" s="315" t="s">
        <v>23</v>
      </c>
      <c r="D80" s="78" t="s">
        <v>32</v>
      </c>
      <c r="E80" s="60">
        <v>0</v>
      </c>
      <c r="F80" s="60">
        <f>H80+I80+J80+K80</f>
        <v>0</v>
      </c>
      <c r="G80" s="60">
        <v>0</v>
      </c>
      <c r="H80" s="60">
        <f>H82+H83</f>
        <v>0</v>
      </c>
      <c r="I80" s="60">
        <f t="shared" ref="I80:J80" si="37">I82+I83</f>
        <v>0</v>
      </c>
      <c r="J80" s="60">
        <f t="shared" si="37"/>
        <v>0</v>
      </c>
      <c r="K80" s="60">
        <f>K82+K83+K81</f>
        <v>0</v>
      </c>
      <c r="L80" s="349"/>
      <c r="M80" s="324"/>
    </row>
    <row r="81" spans="1:13" ht="27.75" customHeight="1" x14ac:dyDescent="0.25">
      <c r="A81" s="344"/>
      <c r="B81" s="314"/>
      <c r="C81" s="315"/>
      <c r="D81" s="113" t="s">
        <v>45</v>
      </c>
      <c r="E81" s="60">
        <v>0</v>
      </c>
      <c r="F81" s="60">
        <f>H81+I81+J81+K81</f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350"/>
      <c r="M81" s="324"/>
    </row>
    <row r="82" spans="1:13" ht="25.5" x14ac:dyDescent="0.25">
      <c r="A82" s="344"/>
      <c r="B82" s="314"/>
      <c r="C82" s="315"/>
      <c r="D82" s="78" t="s">
        <v>11</v>
      </c>
      <c r="E82" s="60">
        <v>0</v>
      </c>
      <c r="F82" s="60">
        <f t="shared" ref="F82:F83" si="38">H82+I82+J82+K82</f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350"/>
      <c r="M82" s="324"/>
    </row>
    <row r="83" spans="1:13" ht="63.75" customHeight="1" x14ac:dyDescent="0.25">
      <c r="A83" s="344"/>
      <c r="B83" s="314"/>
      <c r="C83" s="315"/>
      <c r="D83" s="78" t="s">
        <v>125</v>
      </c>
      <c r="E83" s="60">
        <v>0</v>
      </c>
      <c r="F83" s="60">
        <f t="shared" si="38"/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351"/>
      <c r="M83" s="325"/>
    </row>
    <row r="84" spans="1:13" ht="15.75" x14ac:dyDescent="0.25">
      <c r="A84" s="344" t="s">
        <v>138</v>
      </c>
      <c r="B84" s="314" t="s">
        <v>140</v>
      </c>
      <c r="C84" s="315" t="s">
        <v>23</v>
      </c>
      <c r="D84" s="78" t="s">
        <v>32</v>
      </c>
      <c r="E84" s="60">
        <v>0</v>
      </c>
      <c r="F84" s="60">
        <f>H84+I84+J84+K84</f>
        <v>10762.5</v>
      </c>
      <c r="G84" s="60">
        <v>0</v>
      </c>
      <c r="H84" s="60">
        <f>H86+H87</f>
        <v>0</v>
      </c>
      <c r="I84" s="60">
        <f t="shared" ref="I84:J84" si="39">I86+I87</f>
        <v>0</v>
      </c>
      <c r="J84" s="60">
        <f t="shared" si="39"/>
        <v>0</v>
      </c>
      <c r="K84" s="60">
        <f>K86+K87+K85</f>
        <v>10762.5</v>
      </c>
      <c r="L84" s="349"/>
      <c r="M84" s="378"/>
    </row>
    <row r="85" spans="1:13" ht="25.5" x14ac:dyDescent="0.25">
      <c r="A85" s="344"/>
      <c r="B85" s="314"/>
      <c r="C85" s="315"/>
      <c r="D85" s="113" t="s">
        <v>45</v>
      </c>
      <c r="E85" s="60">
        <v>0</v>
      </c>
      <c r="F85" s="60">
        <f>H85+I85+J85+K85</f>
        <v>7875</v>
      </c>
      <c r="G85" s="60">
        <v>0</v>
      </c>
      <c r="H85" s="60">
        <v>0</v>
      </c>
      <c r="I85" s="60">
        <v>0</v>
      </c>
      <c r="J85" s="60">
        <v>0</v>
      </c>
      <c r="K85" s="60">
        <v>7875</v>
      </c>
      <c r="L85" s="350"/>
      <c r="M85" s="379"/>
    </row>
    <row r="86" spans="1:13" ht="25.5" x14ac:dyDescent="0.25">
      <c r="A86" s="344"/>
      <c r="B86" s="314"/>
      <c r="C86" s="315"/>
      <c r="D86" s="78" t="s">
        <v>11</v>
      </c>
      <c r="E86" s="60">
        <v>0</v>
      </c>
      <c r="F86" s="60">
        <f t="shared" ref="F86:F87" si="40">H86+I86+J86+K86</f>
        <v>2625</v>
      </c>
      <c r="G86" s="60">
        <v>0</v>
      </c>
      <c r="H86" s="60">
        <v>0</v>
      </c>
      <c r="I86" s="60">
        <v>0</v>
      </c>
      <c r="J86" s="60">
        <v>0</v>
      </c>
      <c r="K86" s="60">
        <v>2625</v>
      </c>
      <c r="L86" s="350"/>
      <c r="M86" s="379"/>
    </row>
    <row r="87" spans="1:13" ht="25.5" x14ac:dyDescent="0.25">
      <c r="A87" s="344"/>
      <c r="B87" s="314"/>
      <c r="C87" s="315"/>
      <c r="D87" s="78" t="s">
        <v>125</v>
      </c>
      <c r="E87" s="60">
        <v>0</v>
      </c>
      <c r="F87" s="60">
        <f t="shared" si="40"/>
        <v>262.5</v>
      </c>
      <c r="G87" s="60">
        <v>0</v>
      </c>
      <c r="H87" s="60">
        <v>0</v>
      </c>
      <c r="I87" s="60">
        <v>0</v>
      </c>
      <c r="J87" s="60">
        <v>0</v>
      </c>
      <c r="K87" s="60">
        <v>262.5</v>
      </c>
      <c r="L87" s="351"/>
      <c r="M87" s="379"/>
    </row>
    <row r="88" spans="1:13" ht="38.25" x14ac:dyDescent="0.25">
      <c r="A88" s="215" t="s">
        <v>186</v>
      </c>
      <c r="B88" s="216" t="s">
        <v>187</v>
      </c>
      <c r="C88" s="217" t="s">
        <v>23</v>
      </c>
      <c r="D88" s="78" t="s">
        <v>32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218"/>
      <c r="M88" s="214"/>
    </row>
    <row r="89" spans="1:13" ht="15.75" x14ac:dyDescent="0.25">
      <c r="A89" s="341" t="s">
        <v>188</v>
      </c>
      <c r="B89" s="316" t="s">
        <v>189</v>
      </c>
      <c r="C89" s="319" t="s">
        <v>23</v>
      </c>
      <c r="D89" s="78" t="s">
        <v>32</v>
      </c>
      <c r="E89" s="60">
        <v>0</v>
      </c>
      <c r="F89" s="60">
        <v>268</v>
      </c>
      <c r="G89" s="60">
        <v>0</v>
      </c>
      <c r="H89" s="60">
        <v>0</v>
      </c>
      <c r="I89" s="60">
        <v>268</v>
      </c>
      <c r="J89" s="60">
        <v>0</v>
      </c>
      <c r="K89" s="60">
        <v>0</v>
      </c>
      <c r="L89" s="551" t="s">
        <v>25</v>
      </c>
      <c r="M89" s="214"/>
    </row>
    <row r="90" spans="1:13" ht="25.5" x14ac:dyDescent="0.25">
      <c r="A90" s="342"/>
      <c r="B90" s="317"/>
      <c r="C90" s="320"/>
      <c r="D90" s="113" t="s">
        <v>45</v>
      </c>
      <c r="E90" s="60">
        <v>0</v>
      </c>
      <c r="F90" s="60">
        <v>201</v>
      </c>
      <c r="G90" s="60">
        <v>0</v>
      </c>
      <c r="H90" s="60">
        <v>0</v>
      </c>
      <c r="I90" s="60">
        <v>201</v>
      </c>
      <c r="J90" s="60">
        <v>0</v>
      </c>
      <c r="K90" s="60">
        <v>0</v>
      </c>
      <c r="L90" s="552"/>
      <c r="M90" s="214"/>
    </row>
    <row r="91" spans="1:13" ht="25.5" x14ac:dyDescent="0.25">
      <c r="A91" s="342"/>
      <c r="B91" s="317"/>
      <c r="C91" s="320"/>
      <c r="D91" s="78" t="s">
        <v>11</v>
      </c>
      <c r="E91" s="60">
        <v>0</v>
      </c>
      <c r="F91" s="60">
        <v>67</v>
      </c>
      <c r="G91" s="60">
        <v>0</v>
      </c>
      <c r="H91" s="60">
        <v>0</v>
      </c>
      <c r="I91" s="60">
        <v>67</v>
      </c>
      <c r="J91" s="60">
        <v>0</v>
      </c>
      <c r="K91" s="60">
        <v>0</v>
      </c>
      <c r="L91" s="552"/>
      <c r="M91" s="214"/>
    </row>
    <row r="92" spans="1:13" x14ac:dyDescent="0.25">
      <c r="A92" s="342"/>
      <c r="B92" s="317"/>
      <c r="C92" s="320"/>
      <c r="D92" s="403" t="s">
        <v>125</v>
      </c>
      <c r="E92" s="397">
        <v>0</v>
      </c>
      <c r="F92" s="397">
        <v>0</v>
      </c>
      <c r="G92" s="397">
        <v>0</v>
      </c>
      <c r="H92" s="397">
        <v>0</v>
      </c>
      <c r="I92" s="397">
        <v>0</v>
      </c>
      <c r="J92" s="397">
        <v>0</v>
      </c>
      <c r="K92" s="397">
        <v>0</v>
      </c>
      <c r="L92" s="552"/>
      <c r="M92" s="214"/>
    </row>
    <row r="93" spans="1:13" x14ac:dyDescent="0.25">
      <c r="A93" s="400"/>
      <c r="B93" s="402"/>
      <c r="C93" s="396"/>
      <c r="D93" s="404"/>
      <c r="E93" s="398"/>
      <c r="F93" s="398"/>
      <c r="G93" s="398"/>
      <c r="H93" s="398"/>
      <c r="I93" s="398"/>
      <c r="J93" s="398"/>
      <c r="K93" s="398"/>
      <c r="L93" s="553"/>
      <c r="M93" s="214"/>
    </row>
    <row r="94" spans="1:13" ht="15.75" x14ac:dyDescent="0.25">
      <c r="A94" s="341" t="s">
        <v>190</v>
      </c>
      <c r="B94" s="316" t="s">
        <v>192</v>
      </c>
      <c r="C94" s="319" t="s">
        <v>23</v>
      </c>
      <c r="D94" s="227" t="s">
        <v>32</v>
      </c>
      <c r="E94" s="228">
        <v>0</v>
      </c>
      <c r="F94" s="228">
        <v>268</v>
      </c>
      <c r="G94" s="228">
        <v>0</v>
      </c>
      <c r="H94" s="228">
        <v>0</v>
      </c>
      <c r="I94" s="228">
        <v>268</v>
      </c>
      <c r="J94" s="228">
        <v>0</v>
      </c>
      <c r="K94" s="228">
        <v>0</v>
      </c>
      <c r="L94" s="551" t="s">
        <v>25</v>
      </c>
      <c r="M94" s="214"/>
    </row>
    <row r="95" spans="1:13" ht="25.5" x14ac:dyDescent="0.25">
      <c r="A95" s="399"/>
      <c r="B95" s="401"/>
      <c r="C95" s="395"/>
      <c r="D95" s="113" t="s">
        <v>45</v>
      </c>
      <c r="E95" s="228">
        <v>0</v>
      </c>
      <c r="F95" s="228">
        <v>201</v>
      </c>
      <c r="G95" s="228">
        <v>0</v>
      </c>
      <c r="H95" s="228">
        <v>0</v>
      </c>
      <c r="I95" s="228">
        <v>201</v>
      </c>
      <c r="J95" s="228">
        <v>0</v>
      </c>
      <c r="K95" s="228">
        <v>0</v>
      </c>
      <c r="L95" s="552"/>
      <c r="M95" s="214"/>
    </row>
    <row r="96" spans="1:13" ht="25.5" x14ac:dyDescent="0.25">
      <c r="A96" s="399"/>
      <c r="B96" s="401"/>
      <c r="C96" s="395"/>
      <c r="D96" s="78" t="s">
        <v>11</v>
      </c>
      <c r="E96" s="228">
        <v>0</v>
      </c>
      <c r="F96" s="228">
        <v>67</v>
      </c>
      <c r="G96" s="228">
        <v>0</v>
      </c>
      <c r="H96" s="228">
        <v>0</v>
      </c>
      <c r="I96" s="228">
        <v>67</v>
      </c>
      <c r="J96" s="228">
        <v>0</v>
      </c>
      <c r="K96" s="228">
        <v>0</v>
      </c>
      <c r="L96" s="552"/>
      <c r="M96" s="214"/>
    </row>
    <row r="97" spans="1:13" x14ac:dyDescent="0.25">
      <c r="A97" s="399"/>
      <c r="B97" s="401"/>
      <c r="C97" s="395"/>
      <c r="D97" s="403" t="s">
        <v>125</v>
      </c>
      <c r="E97" s="397">
        <v>0</v>
      </c>
      <c r="F97" s="397">
        <v>0</v>
      </c>
      <c r="G97" s="397">
        <v>0</v>
      </c>
      <c r="H97" s="397">
        <v>0</v>
      </c>
      <c r="I97" s="397">
        <v>0</v>
      </c>
      <c r="J97" s="397">
        <v>0</v>
      </c>
      <c r="K97" s="397">
        <v>0</v>
      </c>
      <c r="L97" s="552"/>
      <c r="M97" s="214"/>
    </row>
    <row r="98" spans="1:13" x14ac:dyDescent="0.25">
      <c r="A98" s="400"/>
      <c r="B98" s="402"/>
      <c r="C98" s="396"/>
      <c r="D98" s="404"/>
      <c r="E98" s="400"/>
      <c r="F98" s="400"/>
      <c r="G98" s="400"/>
      <c r="H98" s="400"/>
      <c r="I98" s="400"/>
      <c r="J98" s="400"/>
      <c r="K98" s="400"/>
      <c r="L98" s="553"/>
      <c r="M98" s="214"/>
    </row>
    <row r="99" spans="1:13" ht="15.75" x14ac:dyDescent="0.25">
      <c r="A99" s="221"/>
      <c r="B99" s="222"/>
      <c r="C99" s="223"/>
      <c r="D99" s="224"/>
      <c r="E99" s="225"/>
      <c r="F99" s="225"/>
      <c r="G99" s="225"/>
      <c r="H99" s="225"/>
      <c r="I99" s="225"/>
      <c r="J99" s="225"/>
      <c r="K99" s="225"/>
      <c r="L99" s="226"/>
      <c r="M99" s="214"/>
    </row>
    <row r="100" spans="1:13" ht="15.75" x14ac:dyDescent="0.25">
      <c r="A100" s="80"/>
      <c r="B100" s="80"/>
      <c r="C100" s="80"/>
      <c r="D100" s="87"/>
      <c r="E100" s="45"/>
      <c r="F100" s="45"/>
      <c r="G100" s="45"/>
      <c r="L100" s="80"/>
      <c r="M100" s="79" t="s">
        <v>126</v>
      </c>
    </row>
  </sheetData>
  <mergeCells count="143">
    <mergeCell ref="L89:L93"/>
    <mergeCell ref="J92:J93"/>
    <mergeCell ref="K92:K93"/>
    <mergeCell ref="A94:A98"/>
    <mergeCell ref="B94:B98"/>
    <mergeCell ref="C94:C98"/>
    <mergeCell ref="D97:D98"/>
    <mergeCell ref="E97:E98"/>
    <mergeCell ref="F97:F98"/>
    <mergeCell ref="G97:G98"/>
    <mergeCell ref="H97:H98"/>
    <mergeCell ref="I97:I98"/>
    <mergeCell ref="J97:J98"/>
    <mergeCell ref="K97:K98"/>
    <mergeCell ref="A89:A93"/>
    <mergeCell ref="B89:B93"/>
    <mergeCell ref="C89:C93"/>
    <mergeCell ref="D92:D93"/>
    <mergeCell ref="E92:E93"/>
    <mergeCell ref="F92:F93"/>
    <mergeCell ref="G92:G93"/>
    <mergeCell ref="H92:H93"/>
    <mergeCell ref="I92:I93"/>
    <mergeCell ref="L94:L98"/>
    <mergeCell ref="A84:A87"/>
    <mergeCell ref="B84:B87"/>
    <mergeCell ref="C84:C87"/>
    <mergeCell ref="L84:L87"/>
    <mergeCell ref="M84:M87"/>
    <mergeCell ref="J20:J21"/>
    <mergeCell ref="K20:K21"/>
    <mergeCell ref="L67:L70"/>
    <mergeCell ref="L71:L73"/>
    <mergeCell ref="L76:L79"/>
    <mergeCell ref="L59:L62"/>
    <mergeCell ref="L56:L58"/>
    <mergeCell ref="L22:L24"/>
    <mergeCell ref="L26:L27"/>
    <mergeCell ref="M56:M57"/>
    <mergeCell ref="A53:A55"/>
    <mergeCell ref="B53:B55"/>
    <mergeCell ref="C53:C55"/>
    <mergeCell ref="A56:A58"/>
    <mergeCell ref="B56:B58"/>
    <mergeCell ref="C56:C58"/>
    <mergeCell ref="A45:A47"/>
    <mergeCell ref="B45:B47"/>
    <mergeCell ref="C45:C47"/>
    <mergeCell ref="M45:M47"/>
    <mergeCell ref="L53:L55"/>
    <mergeCell ref="A41:A44"/>
    <mergeCell ref="B41:B44"/>
    <mergeCell ref="C41:C44"/>
    <mergeCell ref="L41:L44"/>
    <mergeCell ref="M41:M44"/>
    <mergeCell ref="A38:A40"/>
    <mergeCell ref="B38:B40"/>
    <mergeCell ref="C38:C40"/>
    <mergeCell ref="L38:L40"/>
    <mergeCell ref="M38:M40"/>
    <mergeCell ref="A50:A52"/>
    <mergeCell ref="B50:B52"/>
    <mergeCell ref="C50:C52"/>
    <mergeCell ref="L50:L52"/>
    <mergeCell ref="A48:A49"/>
    <mergeCell ref="B48:B49"/>
    <mergeCell ref="C48:C49"/>
    <mergeCell ref="L48:L49"/>
    <mergeCell ref="A34:A36"/>
    <mergeCell ref="B34:B36"/>
    <mergeCell ref="C34:C36"/>
    <mergeCell ref="L34:L36"/>
    <mergeCell ref="M34:M36"/>
    <mergeCell ref="A29:A32"/>
    <mergeCell ref="B29:B32"/>
    <mergeCell ref="C29:C32"/>
    <mergeCell ref="L29:L32"/>
    <mergeCell ref="M29:M32"/>
    <mergeCell ref="A22:A25"/>
    <mergeCell ref="A26:A28"/>
    <mergeCell ref="B26:B28"/>
    <mergeCell ref="C26:C28"/>
    <mergeCell ref="A4:M4"/>
    <mergeCell ref="A5:A6"/>
    <mergeCell ref="B5:B6"/>
    <mergeCell ref="C5:C6"/>
    <mergeCell ref="D5:D6"/>
    <mergeCell ref="E5:E6"/>
    <mergeCell ref="F5:F6"/>
    <mergeCell ref="G5:K5"/>
    <mergeCell ref="L5:L6"/>
    <mergeCell ref="M5:M6"/>
    <mergeCell ref="A8:A11"/>
    <mergeCell ref="B8:B11"/>
    <mergeCell ref="C8:C11"/>
    <mergeCell ref="L8:L11"/>
    <mergeCell ref="M8:M14"/>
    <mergeCell ref="A12:A14"/>
    <mergeCell ref="B12:B14"/>
    <mergeCell ref="C12:C14"/>
    <mergeCell ref="L12:L14"/>
    <mergeCell ref="A20:A21"/>
    <mergeCell ref="A76:A79"/>
    <mergeCell ref="A80:A83"/>
    <mergeCell ref="L63:L66"/>
    <mergeCell ref="A71:A73"/>
    <mergeCell ref="B71:B73"/>
    <mergeCell ref="C71:C73"/>
    <mergeCell ref="C59:C62"/>
    <mergeCell ref="A59:A62"/>
    <mergeCell ref="A67:A70"/>
    <mergeCell ref="B63:B66"/>
    <mergeCell ref="C63:C66"/>
    <mergeCell ref="L80:L83"/>
    <mergeCell ref="A63:A66"/>
    <mergeCell ref="A74:A75"/>
    <mergeCell ref="B74:B75"/>
    <mergeCell ref="C74:C75"/>
    <mergeCell ref="L74:L75"/>
    <mergeCell ref="J1:M3"/>
    <mergeCell ref="M74:M75"/>
    <mergeCell ref="M59:M73"/>
    <mergeCell ref="B80:B83"/>
    <mergeCell ref="C80:C83"/>
    <mergeCell ref="B67:B70"/>
    <mergeCell ref="C67:C70"/>
    <mergeCell ref="B76:B79"/>
    <mergeCell ref="C76:C79"/>
    <mergeCell ref="B59:B62"/>
    <mergeCell ref="M76:M83"/>
    <mergeCell ref="C22:C25"/>
    <mergeCell ref="B22:B25"/>
    <mergeCell ref="B20:B21"/>
    <mergeCell ref="C20:C21"/>
    <mergeCell ref="L20:L21"/>
    <mergeCell ref="M20:M21"/>
    <mergeCell ref="D20:D21"/>
    <mergeCell ref="E20:E21"/>
    <mergeCell ref="F20:F21"/>
    <mergeCell ref="G20:G21"/>
    <mergeCell ref="H20:H21"/>
    <mergeCell ref="I20:I21"/>
    <mergeCell ref="L45:L47"/>
  </mergeCells>
  <pageMargins left="0.23622047244094491" right="0.23622047244094491" top="0.74803149606299213" bottom="0.74803149606299213" header="0.31496062992125984" footer="0.31496062992125984"/>
  <pageSetup scale="60" firstPageNumber="37" fitToHeight="0" orientation="landscape" useFirstPageNumber="1" r:id="rId1"/>
  <headerFooter>
    <oddHeader>&amp;C&amp;P</oddHeader>
    <evenHeader>&amp;C26</evenHeader>
    <firstHeader>&amp;C25</firstHeader>
  </headerFooter>
  <rowBreaks count="2" manualBreakCount="2">
    <brk id="46" max="12" man="1"/>
    <brk id="66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SheetLayoutView="115" workbookViewId="0">
      <selection activeCell="F1" sqref="F1:J1"/>
    </sheetView>
  </sheetViews>
  <sheetFormatPr defaultColWidth="8" defaultRowHeight="15" x14ac:dyDescent="0.25"/>
  <cols>
    <col min="1" max="1" width="30.85546875" style="51" customWidth="1"/>
    <col min="2" max="7" width="13" style="51" customWidth="1"/>
    <col min="8" max="9" width="11.140625" style="51" customWidth="1"/>
    <col min="10" max="10" width="17.28515625" style="51" customWidth="1"/>
    <col min="11" max="16384" width="8" style="51"/>
  </cols>
  <sheetData>
    <row r="1" spans="1:11" ht="82.5" customHeight="1" x14ac:dyDescent="0.3">
      <c r="A1" s="121"/>
      <c r="B1" s="121"/>
      <c r="C1" s="121"/>
      <c r="D1" s="122"/>
      <c r="E1" s="237"/>
      <c r="F1" s="405" t="s">
        <v>198</v>
      </c>
      <c r="G1" s="406"/>
      <c r="H1" s="406"/>
      <c r="I1" s="406"/>
      <c r="J1" s="406"/>
      <c r="K1" s="123"/>
    </row>
    <row r="2" spans="1:11" ht="57" customHeight="1" x14ac:dyDescent="0.25">
      <c r="A2" s="419" t="s">
        <v>167</v>
      </c>
      <c r="B2" s="419"/>
      <c r="C2" s="419"/>
      <c r="D2" s="419"/>
      <c r="E2" s="419"/>
      <c r="F2" s="419"/>
      <c r="G2" s="419"/>
      <c r="H2" s="419"/>
      <c r="I2" s="419"/>
      <c r="J2" s="419"/>
      <c r="K2" s="123"/>
    </row>
    <row r="3" spans="1:11" ht="38.25" customHeight="1" x14ac:dyDescent="0.25">
      <c r="A3" s="124" t="s">
        <v>62</v>
      </c>
      <c r="B3" s="420" t="s">
        <v>63</v>
      </c>
      <c r="C3" s="420"/>
      <c r="D3" s="420"/>
      <c r="E3" s="420"/>
      <c r="F3" s="420"/>
      <c r="G3" s="420"/>
      <c r="H3" s="420"/>
      <c r="I3" s="420"/>
      <c r="J3" s="420"/>
      <c r="K3" s="123"/>
    </row>
    <row r="4" spans="1:11" ht="24.75" customHeight="1" x14ac:dyDescent="0.25">
      <c r="A4" s="410" t="s">
        <v>64</v>
      </c>
      <c r="B4" s="421" t="s">
        <v>43</v>
      </c>
      <c r="C4" s="409" t="s">
        <v>6</v>
      </c>
      <c r="D4" s="409" t="s">
        <v>7</v>
      </c>
      <c r="E4" s="409" t="s">
        <v>8</v>
      </c>
      <c r="F4" s="409" t="s">
        <v>9</v>
      </c>
      <c r="G4" s="409" t="s">
        <v>10</v>
      </c>
      <c r="H4" s="408" t="s">
        <v>153</v>
      </c>
      <c r="I4" s="408"/>
      <c r="J4" s="408"/>
      <c r="K4" s="123"/>
    </row>
    <row r="5" spans="1:11" ht="20.25" customHeight="1" x14ac:dyDescent="0.25">
      <c r="A5" s="411"/>
      <c r="B5" s="421"/>
      <c r="C5" s="409"/>
      <c r="D5" s="409"/>
      <c r="E5" s="409"/>
      <c r="F5" s="409"/>
      <c r="G5" s="409"/>
      <c r="H5" s="408"/>
      <c r="I5" s="408"/>
      <c r="J5" s="408"/>
      <c r="K5" s="123"/>
    </row>
    <row r="6" spans="1:11" ht="20.25" customHeight="1" x14ac:dyDescent="0.25">
      <c r="A6" s="112" t="s">
        <v>44</v>
      </c>
      <c r="B6" s="117">
        <f>B7+B8+B9+B10</f>
        <v>319696.2</v>
      </c>
      <c r="C6" s="117">
        <f t="shared" ref="C6:G6" si="0">C7+C8+C9+C10</f>
        <v>110755.4</v>
      </c>
      <c r="D6" s="117">
        <f t="shared" si="0"/>
        <v>46965.5</v>
      </c>
      <c r="E6" s="117">
        <f>E7+E8+E9+E10</f>
        <v>51361.3</v>
      </c>
      <c r="F6" s="117">
        <f t="shared" si="0"/>
        <v>55307</v>
      </c>
      <c r="G6" s="117">
        <f t="shared" si="0"/>
        <v>55307</v>
      </c>
      <c r="H6" s="412"/>
      <c r="I6" s="413"/>
      <c r="J6" s="410"/>
      <c r="K6" s="123"/>
    </row>
    <row r="7" spans="1:11" ht="31.5" customHeight="1" x14ac:dyDescent="0.25">
      <c r="A7" s="113" t="s">
        <v>45</v>
      </c>
      <c r="B7" s="118">
        <f>B12+B17</f>
        <v>0</v>
      </c>
      <c r="C7" s="118">
        <f t="shared" ref="C7:G7" si="1">C12+C17</f>
        <v>0</v>
      </c>
      <c r="D7" s="118">
        <f t="shared" si="1"/>
        <v>0</v>
      </c>
      <c r="E7" s="118">
        <f t="shared" si="1"/>
        <v>0</v>
      </c>
      <c r="F7" s="118">
        <f t="shared" si="1"/>
        <v>0</v>
      </c>
      <c r="G7" s="118">
        <f t="shared" si="1"/>
        <v>0</v>
      </c>
      <c r="H7" s="414"/>
      <c r="I7" s="415"/>
      <c r="J7" s="416"/>
      <c r="K7" s="123"/>
    </row>
    <row r="8" spans="1:11" ht="27.75" customHeight="1" x14ac:dyDescent="0.25">
      <c r="A8" s="114" t="s">
        <v>11</v>
      </c>
      <c r="B8" s="117">
        <f>B13+B18</f>
        <v>1341</v>
      </c>
      <c r="C8" s="117">
        <f t="shared" ref="C8:G8" si="2">C13+C18</f>
        <v>0</v>
      </c>
      <c r="D8" s="117">
        <f t="shared" si="2"/>
        <v>0</v>
      </c>
      <c r="E8" s="117">
        <f t="shared" si="2"/>
        <v>1341</v>
      </c>
      <c r="F8" s="117">
        <f t="shared" si="2"/>
        <v>0</v>
      </c>
      <c r="G8" s="117">
        <f t="shared" si="2"/>
        <v>0</v>
      </c>
      <c r="H8" s="414"/>
      <c r="I8" s="415"/>
      <c r="J8" s="416"/>
      <c r="K8" s="123"/>
    </row>
    <row r="9" spans="1:11" ht="27.75" customHeight="1" x14ac:dyDescent="0.25">
      <c r="A9" s="114" t="s">
        <v>125</v>
      </c>
      <c r="B9" s="117">
        <f>C9+D9+E9+F9+G9</f>
        <v>318355.20000000001</v>
      </c>
      <c r="C9" s="117">
        <f t="shared" ref="C9:F9" si="3">C14+C19</f>
        <v>110755.4</v>
      </c>
      <c r="D9" s="117">
        <f t="shared" si="3"/>
        <v>46965.5</v>
      </c>
      <c r="E9" s="117">
        <v>50020.3</v>
      </c>
      <c r="F9" s="117">
        <f t="shared" si="3"/>
        <v>55307</v>
      </c>
      <c r="G9" s="117">
        <f>G14+G19</f>
        <v>55307</v>
      </c>
      <c r="H9" s="414"/>
      <c r="I9" s="415"/>
      <c r="J9" s="416"/>
      <c r="K9" s="123"/>
    </row>
    <row r="10" spans="1:11" ht="25.5" customHeight="1" x14ac:dyDescent="0.25">
      <c r="A10" s="114" t="s">
        <v>46</v>
      </c>
      <c r="B10" s="117">
        <f>B15+B20</f>
        <v>0</v>
      </c>
      <c r="C10" s="117">
        <f t="shared" ref="C10:G10" si="4">C15+C20</f>
        <v>0</v>
      </c>
      <c r="D10" s="117">
        <f t="shared" si="4"/>
        <v>0</v>
      </c>
      <c r="E10" s="117">
        <f t="shared" si="4"/>
        <v>0</v>
      </c>
      <c r="F10" s="117">
        <f t="shared" si="4"/>
        <v>0</v>
      </c>
      <c r="G10" s="117">
        <f t="shared" si="4"/>
        <v>0</v>
      </c>
      <c r="H10" s="417"/>
      <c r="I10" s="418"/>
      <c r="J10" s="411"/>
      <c r="K10" s="123"/>
    </row>
    <row r="11" spans="1:11" ht="27" customHeight="1" x14ac:dyDescent="0.25">
      <c r="A11" s="112" t="s">
        <v>152</v>
      </c>
      <c r="B11" s="117">
        <f>B12+B13+B14+B15</f>
        <v>258472.90000000002</v>
      </c>
      <c r="C11" s="117">
        <f t="shared" ref="C11:G11" si="5">C12+C13+C14+C15</f>
        <v>49724.1</v>
      </c>
      <c r="D11" s="117">
        <f t="shared" si="5"/>
        <v>46917.5</v>
      </c>
      <c r="E11" s="117">
        <f>E12+E13+E14+E15</f>
        <v>51313.3</v>
      </c>
      <c r="F11" s="117">
        <f t="shared" si="5"/>
        <v>55259</v>
      </c>
      <c r="G11" s="117">
        <f t="shared" si="5"/>
        <v>55259</v>
      </c>
      <c r="H11" s="407" t="s">
        <v>154</v>
      </c>
      <c r="I11" s="407"/>
      <c r="J11" s="407"/>
      <c r="K11" s="123"/>
    </row>
    <row r="12" spans="1:11" ht="27" customHeight="1" x14ac:dyDescent="0.25">
      <c r="A12" s="113" t="s">
        <v>45</v>
      </c>
      <c r="B12" s="117">
        <f>C12+D12+E12+F12+G12</f>
        <v>0</v>
      </c>
      <c r="C12" s="117">
        <v>0</v>
      </c>
      <c r="D12" s="117">
        <v>0</v>
      </c>
      <c r="E12" s="117">
        <v>0</v>
      </c>
      <c r="F12" s="117">
        <v>0</v>
      </c>
      <c r="G12" s="117">
        <v>0</v>
      </c>
      <c r="H12" s="407"/>
      <c r="I12" s="407"/>
      <c r="J12" s="407"/>
      <c r="K12" s="123"/>
    </row>
    <row r="13" spans="1:11" ht="30" customHeight="1" x14ac:dyDescent="0.25">
      <c r="A13" s="114" t="s">
        <v>11</v>
      </c>
      <c r="B13" s="117">
        <f t="shared" ref="B13:B19" si="6">C13+D13+E13+F13+G13</f>
        <v>1341</v>
      </c>
      <c r="C13" s="117">
        <v>0</v>
      </c>
      <c r="D13" s="117">
        <v>0</v>
      </c>
      <c r="E13" s="117">
        <f>'Приложение к подпрограмме III'!I19</f>
        <v>1341</v>
      </c>
      <c r="F13" s="117">
        <v>0</v>
      </c>
      <c r="G13" s="117">
        <v>0</v>
      </c>
      <c r="H13" s="407"/>
      <c r="I13" s="407"/>
      <c r="J13" s="407"/>
      <c r="K13" s="123"/>
    </row>
    <row r="14" spans="1:11" ht="26.25" customHeight="1" x14ac:dyDescent="0.25">
      <c r="A14" s="114" t="s">
        <v>125</v>
      </c>
      <c r="B14" s="117">
        <f t="shared" si="6"/>
        <v>257131.90000000002</v>
      </c>
      <c r="C14" s="118">
        <f>'Приложение к подпрограмме III'!G10+'Приложение к подпрограмме III'!G14+'Приложение к подпрограмме III'!G23+'Приложение к подпрограмме III'!G17+'Приложение к подпрограмме III'!G31</f>
        <v>49724.1</v>
      </c>
      <c r="D14" s="118">
        <f>'Приложение к подпрограмме III'!H10+'Приложение к подпрограмме III'!H14+'Приложение к подпрограмме III'!H23+'Приложение к подпрограмме III'!H17+'Приложение к подпрограмме III'!H31</f>
        <v>46917.5</v>
      </c>
      <c r="E14" s="118">
        <f>'Приложение к подпрограмме III'!I10+'Приложение к подпрограмме III'!I14+'Приложение к подпрограмме III'!I23+'Приложение к подпрограмме III'!I17+'Приложение к подпрограмме III'!I31</f>
        <v>49972.3</v>
      </c>
      <c r="F14" s="118">
        <f>'Приложение к подпрограмме III'!J10+'Приложение к подпрограмме III'!J14+'Приложение к подпрограмме III'!J23+'Приложение к подпрограмме III'!J17+'Приложение к подпрограмме III'!J31</f>
        <v>55259</v>
      </c>
      <c r="G14" s="118">
        <f>'Приложение к подпрограмме III'!K10+'Приложение к подпрограмме III'!K14+'Приложение к подпрограмме III'!K23+'Приложение к подпрограмме III'!K17+'Приложение к подпрограмме III'!K31</f>
        <v>55259</v>
      </c>
      <c r="H14" s="407"/>
      <c r="I14" s="407"/>
      <c r="J14" s="407"/>
      <c r="K14" s="123"/>
    </row>
    <row r="15" spans="1:11" ht="23.25" customHeight="1" x14ac:dyDescent="0.25">
      <c r="A15" s="114" t="s">
        <v>46</v>
      </c>
      <c r="B15" s="117">
        <f t="shared" si="6"/>
        <v>0</v>
      </c>
      <c r="C15" s="118">
        <v>0</v>
      </c>
      <c r="D15" s="118">
        <v>0</v>
      </c>
      <c r="E15" s="118">
        <v>0</v>
      </c>
      <c r="F15" s="118">
        <v>0</v>
      </c>
      <c r="G15" s="118">
        <v>0</v>
      </c>
      <c r="H15" s="407"/>
      <c r="I15" s="407"/>
      <c r="J15" s="407"/>
      <c r="K15" s="123"/>
    </row>
    <row r="16" spans="1:11" ht="23.25" customHeight="1" x14ac:dyDescent="0.25">
      <c r="A16" s="112" t="s">
        <v>152</v>
      </c>
      <c r="B16" s="117">
        <f t="shared" si="6"/>
        <v>61223.3</v>
      </c>
      <c r="C16" s="117">
        <f t="shared" ref="C16:D16" si="7">C19+C18</f>
        <v>61031.3</v>
      </c>
      <c r="D16" s="117">
        <f t="shared" si="7"/>
        <v>48</v>
      </c>
      <c r="E16" s="117">
        <f>E19+E18</f>
        <v>48</v>
      </c>
      <c r="F16" s="117">
        <f t="shared" ref="F16:G16" si="8">F19</f>
        <v>48</v>
      </c>
      <c r="G16" s="117">
        <f t="shared" si="8"/>
        <v>48</v>
      </c>
      <c r="H16" s="408" t="s">
        <v>130</v>
      </c>
      <c r="I16" s="408"/>
      <c r="J16" s="408"/>
      <c r="K16" s="123"/>
    </row>
    <row r="17" spans="1:11" ht="28.5" customHeight="1" x14ac:dyDescent="0.25">
      <c r="A17" s="113" t="s">
        <v>45</v>
      </c>
      <c r="B17" s="117">
        <f t="shared" si="6"/>
        <v>0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408"/>
      <c r="I17" s="408"/>
      <c r="J17" s="408"/>
      <c r="K17" s="123"/>
    </row>
    <row r="18" spans="1:11" ht="22.5" customHeight="1" x14ac:dyDescent="0.25">
      <c r="A18" s="114" t="s">
        <v>11</v>
      </c>
      <c r="B18" s="117">
        <f t="shared" si="6"/>
        <v>0</v>
      </c>
      <c r="C18" s="118">
        <v>0</v>
      </c>
      <c r="D18" s="118">
        <v>0</v>
      </c>
      <c r="E18" s="118">
        <v>0</v>
      </c>
      <c r="F18" s="118">
        <v>0</v>
      </c>
      <c r="G18" s="118">
        <v>0</v>
      </c>
      <c r="H18" s="408"/>
      <c r="I18" s="408"/>
      <c r="J18" s="408"/>
      <c r="K18" s="123"/>
    </row>
    <row r="19" spans="1:11" ht="24" customHeight="1" x14ac:dyDescent="0.25">
      <c r="A19" s="114" t="s">
        <v>125</v>
      </c>
      <c r="B19" s="117">
        <f t="shared" si="6"/>
        <v>61223.3</v>
      </c>
      <c r="C19" s="118">
        <f>'Приложение к подпрограмме III'!G11+'Приложение к подпрограмме III'!G15</f>
        <v>61031.3</v>
      </c>
      <c r="D19" s="118">
        <f>'Приложение к подпрограмме III'!H11+'Приложение к подпрограмме III'!H15</f>
        <v>48</v>
      </c>
      <c r="E19" s="118">
        <f>'Приложение к подпрограмме III'!I11+'Приложение к подпрограмме III'!I15</f>
        <v>48</v>
      </c>
      <c r="F19" s="118">
        <f>'Приложение к подпрограмме III'!J11+'Приложение к подпрограмме III'!J15</f>
        <v>48</v>
      </c>
      <c r="G19" s="118">
        <f>'Приложение к подпрограмме III'!K11+'Приложение к подпрограмме III'!K15</f>
        <v>48</v>
      </c>
      <c r="H19" s="408"/>
      <c r="I19" s="408"/>
      <c r="J19" s="408"/>
      <c r="K19" s="123"/>
    </row>
    <row r="20" spans="1:11" ht="24.75" customHeight="1" x14ac:dyDescent="0.25">
      <c r="A20" s="114" t="s">
        <v>46</v>
      </c>
      <c r="B20" s="117">
        <v>0</v>
      </c>
      <c r="C20" s="118">
        <v>0</v>
      </c>
      <c r="D20" s="118">
        <v>0</v>
      </c>
      <c r="E20" s="118">
        <v>0</v>
      </c>
      <c r="F20" s="118">
        <v>0</v>
      </c>
      <c r="G20" s="118">
        <v>0</v>
      </c>
      <c r="H20" s="408"/>
      <c r="I20" s="408"/>
      <c r="J20" s="408"/>
      <c r="K20" s="123"/>
    </row>
    <row r="21" spans="1:11" ht="15" customHeight="1" x14ac:dyDescent="0.25">
      <c r="A21" s="123"/>
      <c r="B21" s="123"/>
      <c r="C21" s="123"/>
      <c r="D21" s="123"/>
      <c r="E21" s="123"/>
      <c r="F21" s="123"/>
      <c r="G21" s="125"/>
      <c r="H21" s="123"/>
      <c r="I21" s="123"/>
      <c r="J21" s="79" t="s">
        <v>126</v>
      </c>
    </row>
  </sheetData>
  <mergeCells count="14">
    <mergeCell ref="A4:A5"/>
    <mergeCell ref="H6:J10"/>
    <mergeCell ref="A2:J2"/>
    <mergeCell ref="B3:J3"/>
    <mergeCell ref="B4:B5"/>
    <mergeCell ref="C4:C5"/>
    <mergeCell ref="D4:D5"/>
    <mergeCell ref="F1:J1"/>
    <mergeCell ref="H11:J15"/>
    <mergeCell ref="H16:J20"/>
    <mergeCell ref="E4:E5"/>
    <mergeCell ref="F4:F5"/>
    <mergeCell ref="G4:G5"/>
    <mergeCell ref="H4:J5"/>
  </mergeCells>
  <pageMargins left="0.51181102362204722" right="0" top="0.51181102362204722" bottom="0.35433070866141736" header="0.31496062992125984" footer="0.51181102362204722"/>
  <pageSetup scale="86" firstPageNumber="44" fitToWidth="0" fitToHeight="0" orientation="landscape" useFirstPageNumber="1" r:id="rId1"/>
  <headerFooter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view="pageBreakPreview" zoomScaleNormal="25" zoomScaleSheetLayoutView="100" zoomScalePageLayoutView="55" workbookViewId="0">
      <selection activeCell="J1" sqref="J1:M2"/>
    </sheetView>
  </sheetViews>
  <sheetFormatPr defaultColWidth="8"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3" customWidth="1"/>
    <col min="6" max="6" width="12.28515625" customWidth="1"/>
    <col min="7" max="7" width="12.85546875" customWidth="1"/>
    <col min="8" max="8" width="12.85546875" style="7" customWidth="1"/>
    <col min="9" max="9" width="12.85546875" style="45" customWidth="1"/>
    <col min="10" max="11" width="12.85546875" style="80" customWidth="1"/>
    <col min="12" max="12" width="27.7109375" customWidth="1"/>
    <col min="13" max="13" width="20.28515625" customWidth="1"/>
    <col min="14" max="14" width="9.42578125" customWidth="1"/>
  </cols>
  <sheetData>
    <row r="1" spans="1:13" ht="18.75" customHeight="1" x14ac:dyDescent="0.25">
      <c r="A1" s="42"/>
      <c r="B1" s="42"/>
      <c r="C1" s="42"/>
      <c r="D1" s="42"/>
      <c r="E1" s="99"/>
      <c r="F1" s="42"/>
      <c r="G1" s="42"/>
      <c r="H1" s="238"/>
      <c r="I1" s="234"/>
      <c r="J1" s="422" t="s">
        <v>199</v>
      </c>
      <c r="K1" s="259"/>
      <c r="L1" s="259"/>
      <c r="M1" s="259"/>
    </row>
    <row r="2" spans="1:13" ht="88.5" customHeight="1" x14ac:dyDescent="0.25">
      <c r="A2" s="42"/>
      <c r="B2" s="42"/>
      <c r="C2" s="42"/>
      <c r="D2" s="42"/>
      <c r="E2" s="99"/>
      <c r="F2" s="42"/>
      <c r="G2" s="42"/>
      <c r="H2" s="234"/>
      <c r="I2" s="234"/>
      <c r="J2" s="259"/>
      <c r="K2" s="259"/>
      <c r="L2" s="259"/>
      <c r="M2" s="259"/>
    </row>
    <row r="3" spans="1:13" ht="39.75" customHeight="1" x14ac:dyDescent="0.25">
      <c r="A3" s="425" t="s">
        <v>165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7"/>
    </row>
    <row r="4" spans="1:13" ht="75.75" customHeight="1" x14ac:dyDescent="0.25">
      <c r="A4" s="428" t="s">
        <v>47</v>
      </c>
      <c r="B4" s="428" t="s">
        <v>14</v>
      </c>
      <c r="C4" s="430" t="s">
        <v>15</v>
      </c>
      <c r="D4" s="428" t="s">
        <v>16</v>
      </c>
      <c r="E4" s="432" t="s">
        <v>17</v>
      </c>
      <c r="F4" s="326" t="s">
        <v>65</v>
      </c>
      <c r="G4" s="361" t="s">
        <v>66</v>
      </c>
      <c r="H4" s="367"/>
      <c r="I4" s="367"/>
      <c r="J4" s="367"/>
      <c r="K4" s="368"/>
      <c r="L4" s="435" t="s">
        <v>67</v>
      </c>
      <c r="M4" s="428" t="s">
        <v>21</v>
      </c>
    </row>
    <row r="5" spans="1:13" ht="30.75" customHeight="1" x14ac:dyDescent="0.25">
      <c r="A5" s="429"/>
      <c r="B5" s="429"/>
      <c r="C5" s="431"/>
      <c r="D5" s="429"/>
      <c r="E5" s="433"/>
      <c r="F5" s="434"/>
      <c r="G5" s="145" t="s">
        <v>6</v>
      </c>
      <c r="H5" s="100" t="s">
        <v>7</v>
      </c>
      <c r="I5" s="100" t="s">
        <v>8</v>
      </c>
      <c r="J5" s="100" t="s">
        <v>9</v>
      </c>
      <c r="K5" s="100" t="s">
        <v>10</v>
      </c>
      <c r="L5" s="436"/>
      <c r="M5" s="429"/>
    </row>
    <row r="6" spans="1:13" x14ac:dyDescent="0.25">
      <c r="A6" s="141">
        <v>1</v>
      </c>
      <c r="B6" s="46">
        <v>2</v>
      </c>
      <c r="C6" s="46">
        <v>3</v>
      </c>
      <c r="D6" s="46">
        <v>4</v>
      </c>
      <c r="E6" s="141">
        <v>5</v>
      </c>
      <c r="F6" s="46">
        <v>6</v>
      </c>
      <c r="G6" s="46">
        <v>7</v>
      </c>
      <c r="H6" s="46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</row>
    <row r="7" spans="1:13" ht="18.75" customHeight="1" x14ac:dyDescent="0.25">
      <c r="A7" s="369" t="s">
        <v>22</v>
      </c>
      <c r="B7" s="338" t="s">
        <v>68</v>
      </c>
      <c r="C7" s="423" t="s">
        <v>23</v>
      </c>
      <c r="D7" s="142" t="s">
        <v>32</v>
      </c>
      <c r="E7" s="41"/>
      <c r="F7" s="41">
        <f t="shared" ref="F7:F12" si="0">G7+H7+I7+J7+K7</f>
        <v>6600</v>
      </c>
      <c r="G7" s="41">
        <f t="shared" ref="G7:K8" si="1">G8</f>
        <v>1320</v>
      </c>
      <c r="H7" s="41">
        <f t="shared" si="1"/>
        <v>1320</v>
      </c>
      <c r="I7" s="41">
        <f t="shared" si="1"/>
        <v>1320</v>
      </c>
      <c r="J7" s="41">
        <f t="shared" si="1"/>
        <v>1320</v>
      </c>
      <c r="K7" s="41">
        <f t="shared" si="1"/>
        <v>1320</v>
      </c>
      <c r="L7" s="338" t="s">
        <v>161</v>
      </c>
      <c r="M7" s="338"/>
    </row>
    <row r="8" spans="1:13" ht="91.5" customHeight="1" x14ac:dyDescent="0.25">
      <c r="A8" s="371"/>
      <c r="B8" s="340"/>
      <c r="C8" s="424"/>
      <c r="D8" s="142" t="s">
        <v>125</v>
      </c>
      <c r="E8" s="47">
        <f>E9+E10+E14</f>
        <v>55072</v>
      </c>
      <c r="F8" s="41">
        <f t="shared" si="0"/>
        <v>6600</v>
      </c>
      <c r="G8" s="41">
        <f t="shared" si="1"/>
        <v>1320</v>
      </c>
      <c r="H8" s="41">
        <f t="shared" si="1"/>
        <v>1320</v>
      </c>
      <c r="I8" s="41">
        <f t="shared" si="1"/>
        <v>1320</v>
      </c>
      <c r="J8" s="41">
        <f t="shared" si="1"/>
        <v>1320</v>
      </c>
      <c r="K8" s="41">
        <f t="shared" si="1"/>
        <v>1320</v>
      </c>
      <c r="L8" s="340"/>
      <c r="M8" s="340"/>
    </row>
    <row r="9" spans="1:13" s="7" customFormat="1" ht="22.5" customHeight="1" x14ac:dyDescent="0.25">
      <c r="A9" s="390" t="s">
        <v>27</v>
      </c>
      <c r="B9" s="338" t="s">
        <v>105</v>
      </c>
      <c r="C9" s="423" t="s">
        <v>23</v>
      </c>
      <c r="D9" s="142" t="s">
        <v>32</v>
      </c>
      <c r="E9" s="47">
        <v>1320</v>
      </c>
      <c r="F9" s="41">
        <f t="shared" si="0"/>
        <v>6600</v>
      </c>
      <c r="G9" s="41">
        <f>G10+G11</f>
        <v>1320</v>
      </c>
      <c r="H9" s="41">
        <f>H10+H11</f>
        <v>1320</v>
      </c>
      <c r="I9" s="41">
        <f>I10+I11</f>
        <v>1320</v>
      </c>
      <c r="J9" s="41">
        <f>J10+J11</f>
        <v>1320</v>
      </c>
      <c r="K9" s="41">
        <f>K10+K11</f>
        <v>1320</v>
      </c>
      <c r="L9" s="75"/>
      <c r="M9" s="75"/>
    </row>
    <row r="10" spans="1:13" ht="41.25" customHeight="1" x14ac:dyDescent="0.25">
      <c r="A10" s="437"/>
      <c r="B10" s="339"/>
      <c r="C10" s="439"/>
      <c r="D10" s="142" t="s">
        <v>125</v>
      </c>
      <c r="E10" s="41">
        <v>1272</v>
      </c>
      <c r="F10" s="41">
        <f t="shared" si="0"/>
        <v>6360</v>
      </c>
      <c r="G10" s="41">
        <v>1272</v>
      </c>
      <c r="H10" s="41">
        <v>1272</v>
      </c>
      <c r="I10" s="41">
        <v>1272</v>
      </c>
      <c r="J10" s="41">
        <v>1272</v>
      </c>
      <c r="K10" s="41">
        <v>1272</v>
      </c>
      <c r="L10" s="142" t="s">
        <v>25</v>
      </c>
      <c r="M10" s="142"/>
    </row>
    <row r="11" spans="1:13" ht="39" customHeight="1" x14ac:dyDescent="0.25">
      <c r="A11" s="438"/>
      <c r="B11" s="340"/>
      <c r="C11" s="424"/>
      <c r="D11" s="142" t="s">
        <v>125</v>
      </c>
      <c r="E11" s="41">
        <v>48</v>
      </c>
      <c r="F11" s="41">
        <f t="shared" si="0"/>
        <v>240</v>
      </c>
      <c r="G11" s="41">
        <v>48</v>
      </c>
      <c r="H11" s="41">
        <v>48</v>
      </c>
      <c r="I11" s="41">
        <v>48</v>
      </c>
      <c r="J11" s="41">
        <v>48</v>
      </c>
      <c r="K11" s="41">
        <v>48</v>
      </c>
      <c r="L11" s="142" t="s">
        <v>162</v>
      </c>
      <c r="M11" s="142"/>
    </row>
    <row r="12" spans="1:13" ht="79.5" customHeight="1" x14ac:dyDescent="0.25">
      <c r="A12" s="101" t="s">
        <v>69</v>
      </c>
      <c r="B12" s="142" t="s">
        <v>70</v>
      </c>
      <c r="C12" s="136" t="s">
        <v>23</v>
      </c>
      <c r="D12" s="142" t="s">
        <v>125</v>
      </c>
      <c r="E12" s="41">
        <f>E13+E16</f>
        <v>111758</v>
      </c>
      <c r="F12" s="41">
        <f t="shared" si="0"/>
        <v>300080.7</v>
      </c>
      <c r="G12" s="41">
        <f>G13+G16</f>
        <v>108270.9</v>
      </c>
      <c r="H12" s="41">
        <f>H13+H16</f>
        <v>43025.5</v>
      </c>
      <c r="I12" s="41">
        <f>I13+I16+I17</f>
        <v>47070.3</v>
      </c>
      <c r="J12" s="41">
        <f t="shared" ref="J12:K12" si="2">J13+J16+J17</f>
        <v>50857</v>
      </c>
      <c r="K12" s="41">
        <f t="shared" si="2"/>
        <v>50857</v>
      </c>
      <c r="L12" s="142"/>
      <c r="M12" s="142"/>
    </row>
    <row r="13" spans="1:13" ht="21.75" customHeight="1" x14ac:dyDescent="0.25">
      <c r="A13" s="440" t="s">
        <v>33</v>
      </c>
      <c r="B13" s="338" t="s">
        <v>106</v>
      </c>
      <c r="C13" s="423" t="s">
        <v>23</v>
      </c>
      <c r="D13" s="142" t="s">
        <v>32</v>
      </c>
      <c r="E13" s="41">
        <f t="shared" ref="E13:K13" si="3">E14+E15</f>
        <v>111758</v>
      </c>
      <c r="F13" s="41">
        <f>F14+F15</f>
        <v>287425.7</v>
      </c>
      <c r="G13" s="41">
        <f t="shared" si="3"/>
        <v>108270.9</v>
      </c>
      <c r="H13" s="41">
        <f t="shared" si="3"/>
        <v>43025.5</v>
      </c>
      <c r="I13" s="41">
        <f t="shared" si="3"/>
        <v>41935.300000000003</v>
      </c>
      <c r="J13" s="41">
        <f t="shared" si="3"/>
        <v>47157</v>
      </c>
      <c r="K13" s="41">
        <f t="shared" si="3"/>
        <v>47037</v>
      </c>
      <c r="L13" s="142"/>
      <c r="M13" s="369"/>
    </row>
    <row r="14" spans="1:13" s="7" customFormat="1" ht="38.25" customHeight="1" x14ac:dyDescent="0.25">
      <c r="A14" s="441"/>
      <c r="B14" s="339"/>
      <c r="C14" s="439"/>
      <c r="D14" s="142" t="s">
        <v>125</v>
      </c>
      <c r="E14" s="47">
        <v>52480</v>
      </c>
      <c r="F14" s="41">
        <f>G14+H14+I14+J14+K14</f>
        <v>226442.40000000002</v>
      </c>
      <c r="G14" s="41">
        <v>47287.6</v>
      </c>
      <c r="H14" s="41">
        <v>43025.5</v>
      </c>
      <c r="I14" s="59">
        <v>41935.300000000003</v>
      </c>
      <c r="J14" s="59">
        <v>47157</v>
      </c>
      <c r="K14" s="59">
        <v>47037</v>
      </c>
      <c r="L14" s="142" t="s">
        <v>25</v>
      </c>
      <c r="M14" s="370"/>
    </row>
    <row r="15" spans="1:13" s="7" customFormat="1" ht="39" customHeight="1" x14ac:dyDescent="0.25">
      <c r="A15" s="442"/>
      <c r="B15" s="340"/>
      <c r="C15" s="424"/>
      <c r="D15" s="142" t="s">
        <v>125</v>
      </c>
      <c r="E15" s="41">
        <v>59278</v>
      </c>
      <c r="F15" s="41">
        <f>G15+H15+I15+J15+K15</f>
        <v>60983.3</v>
      </c>
      <c r="G15" s="41">
        <v>60983.3</v>
      </c>
      <c r="H15" s="41">
        <v>0</v>
      </c>
      <c r="I15" s="41">
        <v>0</v>
      </c>
      <c r="J15" s="41">
        <v>0</v>
      </c>
      <c r="K15" s="41">
        <v>0</v>
      </c>
      <c r="L15" s="142" t="s">
        <v>162</v>
      </c>
      <c r="M15" s="371"/>
    </row>
    <row r="16" spans="1:13" s="7" customFormat="1" ht="91.5" customHeight="1" x14ac:dyDescent="0.25">
      <c r="A16" s="144" t="s">
        <v>34</v>
      </c>
      <c r="B16" s="139" t="s">
        <v>107</v>
      </c>
      <c r="C16" s="136" t="s">
        <v>23</v>
      </c>
      <c r="D16" s="142" t="s">
        <v>125</v>
      </c>
      <c r="E16" s="41">
        <v>0</v>
      </c>
      <c r="F16" s="41">
        <f>G16+H16+I16+J16+K16</f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142" t="s">
        <v>25</v>
      </c>
      <c r="M16" s="141"/>
    </row>
    <row r="17" spans="1:13" s="89" customFormat="1" ht="91.5" customHeight="1" x14ac:dyDescent="0.25">
      <c r="A17" s="102" t="s">
        <v>37</v>
      </c>
      <c r="B17" s="139" t="s">
        <v>149</v>
      </c>
      <c r="C17" s="136" t="s">
        <v>23</v>
      </c>
      <c r="D17" s="142" t="s">
        <v>125</v>
      </c>
      <c r="E17" s="41">
        <v>0</v>
      </c>
      <c r="F17" s="41">
        <f>G17+H17+I17+J17+K17</f>
        <v>12655</v>
      </c>
      <c r="G17" s="41">
        <v>0</v>
      </c>
      <c r="H17" s="41">
        <v>0</v>
      </c>
      <c r="I17" s="41">
        <f>3600+1535</f>
        <v>5135</v>
      </c>
      <c r="J17" s="59">
        <v>3700</v>
      </c>
      <c r="K17" s="59">
        <v>3820</v>
      </c>
      <c r="L17" s="142" t="s">
        <v>25</v>
      </c>
      <c r="M17" s="140"/>
    </row>
    <row r="18" spans="1:13" s="89" customFormat="1" ht="142.5" customHeight="1" x14ac:dyDescent="0.25">
      <c r="A18" s="102" t="s">
        <v>59</v>
      </c>
      <c r="B18" s="139" t="s">
        <v>172</v>
      </c>
      <c r="C18" s="136" t="s">
        <v>38</v>
      </c>
      <c r="D18" s="142" t="s">
        <v>11</v>
      </c>
      <c r="E18" s="41">
        <v>0</v>
      </c>
      <c r="F18" s="41">
        <f t="shared" ref="F18:F21" si="4">G18+H18+I18+J18+K18</f>
        <v>1341</v>
      </c>
      <c r="G18" s="41">
        <f>G19</f>
        <v>0</v>
      </c>
      <c r="H18" s="41">
        <f>H19</f>
        <v>0</v>
      </c>
      <c r="I18" s="41">
        <f>I19</f>
        <v>1341</v>
      </c>
      <c r="J18" s="41">
        <f>J19</f>
        <v>0</v>
      </c>
      <c r="K18" s="41">
        <f>K19</f>
        <v>0</v>
      </c>
      <c r="L18" s="142" t="s">
        <v>171</v>
      </c>
      <c r="M18" s="140"/>
    </row>
    <row r="19" spans="1:13" s="89" customFormat="1" ht="93" customHeight="1" x14ac:dyDescent="0.25">
      <c r="A19" s="102" t="s">
        <v>61</v>
      </c>
      <c r="B19" s="143" t="s">
        <v>173</v>
      </c>
      <c r="C19" s="137" t="s">
        <v>170</v>
      </c>
      <c r="D19" s="129" t="s">
        <v>11</v>
      </c>
      <c r="E19" s="44">
        <v>0</v>
      </c>
      <c r="F19" s="41">
        <f t="shared" si="4"/>
        <v>1341</v>
      </c>
      <c r="G19" s="44">
        <v>0</v>
      </c>
      <c r="H19" s="44">
        <v>0</v>
      </c>
      <c r="I19" s="44">
        <v>1341</v>
      </c>
      <c r="J19" s="130">
        <v>0</v>
      </c>
      <c r="K19" s="130">
        <v>0</v>
      </c>
      <c r="L19" s="129" t="s">
        <v>25</v>
      </c>
      <c r="M19" s="140"/>
    </row>
    <row r="20" spans="1:13" s="7" customFormat="1" ht="96.75" customHeight="1" x14ac:dyDescent="0.25">
      <c r="A20" s="132" t="s">
        <v>72</v>
      </c>
      <c r="B20" s="78" t="s">
        <v>71</v>
      </c>
      <c r="C20" s="135" t="s">
        <v>23</v>
      </c>
      <c r="D20" s="133" t="s">
        <v>125</v>
      </c>
      <c r="E20" s="82">
        <v>0</v>
      </c>
      <c r="F20" s="41">
        <f t="shared" si="4"/>
        <v>11674.5</v>
      </c>
      <c r="G20" s="82">
        <f t="shared" ref="G20:K20" si="5">G23</f>
        <v>1164.5</v>
      </c>
      <c r="H20" s="82">
        <f t="shared" si="5"/>
        <v>2620</v>
      </c>
      <c r="I20" s="82">
        <f t="shared" si="5"/>
        <v>1630</v>
      </c>
      <c r="J20" s="82">
        <f t="shared" si="5"/>
        <v>3130</v>
      </c>
      <c r="K20" s="82">
        <f t="shared" si="5"/>
        <v>3130</v>
      </c>
      <c r="L20" s="133" t="s">
        <v>25</v>
      </c>
      <c r="M20" s="138"/>
    </row>
    <row r="21" spans="1:13" s="7" customFormat="1" ht="46.5" customHeight="1" x14ac:dyDescent="0.25">
      <c r="A21" s="443" t="s">
        <v>74</v>
      </c>
      <c r="B21" s="444" t="s">
        <v>108</v>
      </c>
      <c r="C21" s="446" t="s">
        <v>23</v>
      </c>
      <c r="D21" s="131" t="s">
        <v>32</v>
      </c>
      <c r="E21" s="43">
        <v>0</v>
      </c>
      <c r="F21" s="41">
        <f t="shared" si="4"/>
        <v>11674.5</v>
      </c>
      <c r="G21" s="43">
        <f t="shared" ref="G21:K21" si="6">G22+G23</f>
        <v>1164.5</v>
      </c>
      <c r="H21" s="43">
        <f t="shared" si="6"/>
        <v>2620</v>
      </c>
      <c r="I21" s="43">
        <f t="shared" si="6"/>
        <v>1630</v>
      </c>
      <c r="J21" s="43">
        <f t="shared" si="6"/>
        <v>3130</v>
      </c>
      <c r="K21" s="43">
        <f t="shared" si="6"/>
        <v>3130</v>
      </c>
      <c r="L21" s="333" t="s">
        <v>25</v>
      </c>
      <c r="M21" s="333"/>
    </row>
    <row r="22" spans="1:13" s="7" customFormat="1" ht="50.25" customHeight="1" x14ac:dyDescent="0.25">
      <c r="A22" s="441"/>
      <c r="B22" s="445"/>
      <c r="C22" s="439"/>
      <c r="D22" s="103" t="s">
        <v>11</v>
      </c>
      <c r="E22" s="41">
        <v>0</v>
      </c>
      <c r="F22" s="41">
        <f>G22+H22+I22+J22+K22</f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370"/>
      <c r="M22" s="370"/>
    </row>
    <row r="23" spans="1:13" s="7" customFormat="1" ht="43.5" customHeight="1" x14ac:dyDescent="0.25">
      <c r="A23" s="442"/>
      <c r="B23" s="444"/>
      <c r="C23" s="424"/>
      <c r="D23" s="142" t="s">
        <v>125</v>
      </c>
      <c r="E23" s="41">
        <v>0</v>
      </c>
      <c r="F23" s="41">
        <f>G23+H23+I23+J23+K23</f>
        <v>11674.5</v>
      </c>
      <c r="G23" s="41">
        <v>1164.5</v>
      </c>
      <c r="H23" s="41">
        <v>2620</v>
      </c>
      <c r="I23" s="41">
        <v>1630</v>
      </c>
      <c r="J23" s="41">
        <v>3130</v>
      </c>
      <c r="K23" s="41">
        <v>3130</v>
      </c>
      <c r="L23" s="371"/>
      <c r="M23" s="371"/>
    </row>
    <row r="24" spans="1:13" ht="16.5" customHeight="1" x14ac:dyDescent="0.25">
      <c r="A24" s="387">
        <v>5</v>
      </c>
      <c r="B24" s="338" t="s">
        <v>73</v>
      </c>
      <c r="C24" s="423" t="s">
        <v>23</v>
      </c>
      <c r="D24" s="142" t="s">
        <v>32</v>
      </c>
      <c r="E24" s="41">
        <f>E25</f>
        <v>0</v>
      </c>
      <c r="F24" s="41">
        <f t="shared" ref="F24:K24" si="7">F25+F26+F27</f>
        <v>0</v>
      </c>
      <c r="G24" s="41">
        <f t="shared" si="7"/>
        <v>0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47" t="s">
        <v>25</v>
      </c>
      <c r="M24" s="369"/>
    </row>
    <row r="25" spans="1:13" ht="38.25" customHeight="1" x14ac:dyDescent="0.25">
      <c r="A25" s="388"/>
      <c r="B25" s="339"/>
      <c r="C25" s="439"/>
      <c r="D25" s="142" t="s">
        <v>45</v>
      </c>
      <c r="E25" s="47">
        <v>0</v>
      </c>
      <c r="F25" s="41">
        <f>G25+H25+I25+J25+K25</f>
        <v>0</v>
      </c>
      <c r="G25" s="47">
        <f t="shared" ref="G25:K27" si="8">G29</f>
        <v>0</v>
      </c>
      <c r="H25" s="47">
        <f t="shared" si="8"/>
        <v>0</v>
      </c>
      <c r="I25" s="47">
        <f t="shared" si="8"/>
        <v>0</v>
      </c>
      <c r="J25" s="47">
        <f t="shared" si="8"/>
        <v>0</v>
      </c>
      <c r="K25" s="47">
        <f t="shared" si="8"/>
        <v>0</v>
      </c>
      <c r="L25" s="448"/>
      <c r="M25" s="370"/>
    </row>
    <row r="26" spans="1:13" ht="52.5" customHeight="1" x14ac:dyDescent="0.25">
      <c r="A26" s="388"/>
      <c r="B26" s="339"/>
      <c r="C26" s="439"/>
      <c r="D26" s="142" t="s">
        <v>11</v>
      </c>
      <c r="E26" s="47">
        <v>0</v>
      </c>
      <c r="F26" s="41">
        <f>G26+H26+I26+J26+K26</f>
        <v>0</v>
      </c>
      <c r="G26" s="47">
        <f t="shared" si="8"/>
        <v>0</v>
      </c>
      <c r="H26" s="47">
        <f t="shared" si="8"/>
        <v>0</v>
      </c>
      <c r="I26" s="47">
        <f t="shared" si="8"/>
        <v>0</v>
      </c>
      <c r="J26" s="47">
        <f t="shared" si="8"/>
        <v>0</v>
      </c>
      <c r="K26" s="47">
        <f t="shared" si="8"/>
        <v>0</v>
      </c>
      <c r="L26" s="448"/>
      <c r="M26" s="370"/>
    </row>
    <row r="27" spans="1:13" ht="37.5" customHeight="1" x14ac:dyDescent="0.25">
      <c r="A27" s="389"/>
      <c r="B27" s="340"/>
      <c r="C27" s="424"/>
      <c r="D27" s="142" t="s">
        <v>125</v>
      </c>
      <c r="E27" s="47">
        <v>0</v>
      </c>
      <c r="F27" s="41">
        <f>G27+H27+I27+J27+K27</f>
        <v>0</v>
      </c>
      <c r="G27" s="47">
        <f t="shared" si="8"/>
        <v>0</v>
      </c>
      <c r="H27" s="47">
        <f t="shared" si="8"/>
        <v>0</v>
      </c>
      <c r="I27" s="47">
        <f t="shared" si="8"/>
        <v>0</v>
      </c>
      <c r="J27" s="47">
        <f t="shared" si="8"/>
        <v>0</v>
      </c>
      <c r="K27" s="47">
        <f t="shared" si="8"/>
        <v>0</v>
      </c>
      <c r="L27" s="449"/>
      <c r="M27" s="371"/>
    </row>
    <row r="28" spans="1:13" ht="15.75" x14ac:dyDescent="0.25">
      <c r="A28" s="450" t="s">
        <v>138</v>
      </c>
      <c r="B28" s="338" t="s">
        <v>109</v>
      </c>
      <c r="C28" s="423"/>
      <c r="D28" s="142" t="s">
        <v>32</v>
      </c>
      <c r="E28" s="47">
        <f t="shared" ref="E28:K28" si="9">E29+E30+E31</f>
        <v>0</v>
      </c>
      <c r="F28" s="41">
        <f t="shared" si="9"/>
        <v>0</v>
      </c>
      <c r="G28" s="41">
        <f t="shared" si="9"/>
        <v>0</v>
      </c>
      <c r="H28" s="41">
        <f t="shared" si="9"/>
        <v>0</v>
      </c>
      <c r="I28" s="41">
        <f t="shared" si="9"/>
        <v>0</v>
      </c>
      <c r="J28" s="41">
        <f t="shared" si="9"/>
        <v>0</v>
      </c>
      <c r="K28" s="41">
        <f t="shared" si="9"/>
        <v>0</v>
      </c>
      <c r="L28" s="447" t="s">
        <v>25</v>
      </c>
      <c r="M28" s="451"/>
    </row>
    <row r="29" spans="1:13" ht="38.25" x14ac:dyDescent="0.25">
      <c r="A29" s="370"/>
      <c r="B29" s="339"/>
      <c r="C29" s="439"/>
      <c r="D29" s="142" t="s">
        <v>45</v>
      </c>
      <c r="E29" s="47">
        <v>0</v>
      </c>
      <c r="F29" s="41">
        <f>G29+H29+I29+J29+K29</f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48"/>
      <c r="M29" s="452"/>
    </row>
    <row r="30" spans="1:13" ht="42" customHeight="1" x14ac:dyDescent="0.25">
      <c r="A30" s="370"/>
      <c r="B30" s="339"/>
      <c r="C30" s="439"/>
      <c r="D30" s="142" t="s">
        <v>11</v>
      </c>
      <c r="E30" s="47">
        <v>0</v>
      </c>
      <c r="F30" s="41">
        <f>G30+H30+I30+J30+K30</f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48"/>
      <c r="M30" s="452"/>
    </row>
    <row r="31" spans="1:13" ht="38.25" x14ac:dyDescent="0.25">
      <c r="A31" s="371"/>
      <c r="B31" s="340"/>
      <c r="C31" s="424"/>
      <c r="D31" s="142" t="s">
        <v>125</v>
      </c>
      <c r="E31" s="47">
        <v>0</v>
      </c>
      <c r="F31" s="41">
        <f>G31+H31+I31+J31+K31</f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49"/>
      <c r="M31" s="453"/>
    </row>
    <row r="32" spans="1:13" ht="15.75" x14ac:dyDescent="0.25">
      <c r="A32" s="80"/>
      <c r="B32" s="80"/>
      <c r="C32" s="80"/>
      <c r="D32" s="80"/>
      <c r="E32" s="87"/>
      <c r="F32" s="80"/>
      <c r="G32" s="80"/>
      <c r="H32" s="45"/>
      <c r="L32" s="104"/>
      <c r="M32" s="81" t="s">
        <v>126</v>
      </c>
    </row>
    <row r="33" spans="11:12" x14ac:dyDescent="0.25">
      <c r="K33" s="210"/>
      <c r="L33" s="16"/>
    </row>
  </sheetData>
  <mergeCells count="38">
    <mergeCell ref="A28:A31"/>
    <mergeCell ref="B28:B31"/>
    <mergeCell ref="C28:C31"/>
    <mergeCell ref="L28:L31"/>
    <mergeCell ref="M28:M31"/>
    <mergeCell ref="A24:A27"/>
    <mergeCell ref="B24:B27"/>
    <mergeCell ref="C24:C27"/>
    <mergeCell ref="L24:L27"/>
    <mergeCell ref="M24:M27"/>
    <mergeCell ref="M13:M15"/>
    <mergeCell ref="A21:A23"/>
    <mergeCell ref="B21:B23"/>
    <mergeCell ref="C21:C23"/>
    <mergeCell ref="L21:L23"/>
    <mergeCell ref="M21:M23"/>
    <mergeCell ref="A9:A11"/>
    <mergeCell ref="B9:B11"/>
    <mergeCell ref="C9:C11"/>
    <mergeCell ref="A13:A15"/>
    <mergeCell ref="B13:B15"/>
    <mergeCell ref="C13:C15"/>
    <mergeCell ref="J1:M2"/>
    <mergeCell ref="A7:A8"/>
    <mergeCell ref="B7:B8"/>
    <mergeCell ref="C7:C8"/>
    <mergeCell ref="L7:L8"/>
    <mergeCell ref="M7:M8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</mergeCells>
  <pageMargins left="0.51181102362204722" right="0" top="0.51181102362204722" bottom="0.35433070866141736" header="0.31496062992125984" footer="0.35433070866141736"/>
  <pageSetup scale="65" firstPageNumber="45" fitToHeight="0" orientation="landscape" useFirstPageNumber="1" r:id="rId1"/>
  <headerFooter differentOddEven="1" differentFirst="1">
    <oddHeader>&amp;C&amp;P</oddHeader>
    <evenHeader>&amp;C&amp;P</evenHeader>
    <firstHeader>&amp;C&amp;P</firstHeader>
  </headerFooter>
  <rowBreaks count="2" manualBreakCount="2">
    <brk id="16" max="12" man="1"/>
    <brk id="20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L7" sqref="L7"/>
    </sheetView>
  </sheetViews>
  <sheetFormatPr defaultColWidth="8" defaultRowHeight="15" x14ac:dyDescent="0.2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"/>
      <c r="F1" s="1"/>
      <c r="G1" s="2"/>
      <c r="H1" s="454" t="s">
        <v>121</v>
      </c>
      <c r="I1" s="455"/>
      <c r="J1" s="456"/>
    </row>
    <row r="2" spans="1:10" ht="18.75" x14ac:dyDescent="0.3">
      <c r="E2" s="243" t="s">
        <v>75</v>
      </c>
      <c r="F2" s="244"/>
      <c r="G2" s="244"/>
      <c r="H2" s="244"/>
      <c r="I2" s="244"/>
      <c r="J2" s="245"/>
    </row>
    <row r="3" spans="1:10" ht="18.75" x14ac:dyDescent="0.3">
      <c r="E3" s="1"/>
      <c r="F3" s="1"/>
      <c r="G3" s="2"/>
      <c r="H3" s="457" t="s">
        <v>122</v>
      </c>
      <c r="I3" s="458"/>
      <c r="J3" s="459"/>
    </row>
    <row r="4" spans="1:10" ht="21" customHeight="1" x14ac:dyDescent="0.25">
      <c r="F4" s="460" t="s">
        <v>76</v>
      </c>
      <c r="G4" s="461"/>
      <c r="H4" s="461"/>
      <c r="I4" s="461"/>
      <c r="J4" s="462"/>
    </row>
    <row r="5" spans="1:10" ht="53.25" customHeight="1" x14ac:dyDescent="0.25">
      <c r="F5" s="463"/>
      <c r="G5" s="464"/>
      <c r="H5" s="464"/>
      <c r="I5" s="464"/>
      <c r="J5" s="465"/>
    </row>
    <row r="7" spans="1:10" ht="57.75" customHeight="1" x14ac:dyDescent="0.25">
      <c r="A7" s="246" t="s">
        <v>77</v>
      </c>
      <c r="B7" s="247"/>
      <c r="C7" s="247"/>
      <c r="D7" s="247"/>
      <c r="E7" s="247"/>
      <c r="F7" s="247"/>
      <c r="G7" s="247"/>
      <c r="H7" s="247"/>
      <c r="I7" s="247"/>
      <c r="J7" s="248"/>
    </row>
    <row r="8" spans="1:10" ht="39.75" customHeight="1" x14ac:dyDescent="0.25">
      <c r="A8" s="17" t="s">
        <v>0</v>
      </c>
      <c r="B8" s="466" t="s">
        <v>78</v>
      </c>
      <c r="C8" s="467"/>
      <c r="D8" s="467"/>
      <c r="E8" s="467"/>
      <c r="F8" s="467"/>
      <c r="G8" s="467"/>
      <c r="H8" s="467"/>
      <c r="I8" s="467"/>
      <c r="J8" s="468"/>
    </row>
    <row r="9" spans="1:10" ht="17.25" customHeight="1" x14ac:dyDescent="0.25">
      <c r="A9" s="469" t="s">
        <v>64</v>
      </c>
      <c r="B9" s="472" t="s">
        <v>3</v>
      </c>
      <c r="C9" s="473"/>
      <c r="D9" s="476" t="s">
        <v>42</v>
      </c>
      <c r="E9" s="472" t="s">
        <v>4</v>
      </c>
      <c r="F9" s="478"/>
      <c r="G9" s="478"/>
      <c r="H9" s="478"/>
      <c r="I9" s="478"/>
      <c r="J9" s="479"/>
    </row>
    <row r="10" spans="1:10" ht="33" customHeight="1" x14ac:dyDescent="0.25">
      <c r="A10" s="470"/>
      <c r="B10" s="474"/>
      <c r="C10" s="475"/>
      <c r="D10" s="477"/>
      <c r="E10" s="18" t="s">
        <v>43</v>
      </c>
      <c r="F10" s="8" t="s">
        <v>6</v>
      </c>
      <c r="G10" s="12" t="s">
        <v>7</v>
      </c>
      <c r="H10" s="12" t="s">
        <v>8</v>
      </c>
      <c r="I10" s="12" t="s">
        <v>9</v>
      </c>
      <c r="J10" s="12" t="s">
        <v>10</v>
      </c>
    </row>
    <row r="11" spans="1:10" ht="32.85" customHeight="1" x14ac:dyDescent="0.25">
      <c r="A11" s="470"/>
      <c r="B11" s="472" t="s">
        <v>79</v>
      </c>
      <c r="C11" s="473"/>
      <c r="D11" s="19" t="s">
        <v>44</v>
      </c>
      <c r="E11" s="20">
        <f>F11+G11+H11+I11+J11</f>
        <v>92058.6</v>
      </c>
      <c r="F11" s="21">
        <f>F13</f>
        <v>18046</v>
      </c>
      <c r="G11" s="21">
        <f>G12+G13</f>
        <v>18200.3</v>
      </c>
      <c r="H11" s="21">
        <f>H12+H13</f>
        <v>18244</v>
      </c>
      <c r="I11" s="21">
        <f>I12+I13</f>
        <v>18258.3</v>
      </c>
      <c r="J11" s="20">
        <f>J12+J13</f>
        <v>19310</v>
      </c>
    </row>
    <row r="12" spans="1:10" ht="26.85" customHeight="1" x14ac:dyDescent="0.25">
      <c r="A12" s="470"/>
      <c r="B12" s="480"/>
      <c r="C12" s="481"/>
      <c r="D12" s="22" t="s">
        <v>80</v>
      </c>
      <c r="E12" s="20">
        <f>F12+G12+H12+I12+J12</f>
        <v>0</v>
      </c>
      <c r="F12" s="23">
        <f>'Приложение к подпрограмме IV'!G11</f>
        <v>0</v>
      </c>
      <c r="G12" s="23">
        <f>'Приложение к подпрограмме IV'!H11</f>
        <v>0</v>
      </c>
      <c r="H12" s="23">
        <f>'Приложение к подпрограмме IV'!I11</f>
        <v>0</v>
      </c>
      <c r="I12" s="23">
        <f>'Приложение к подпрограмме IV'!J11</f>
        <v>0</v>
      </c>
      <c r="J12" s="23">
        <f>'Приложение к подпрограмме IV'!K11</f>
        <v>0</v>
      </c>
    </row>
    <row r="13" spans="1:10" ht="24" x14ac:dyDescent="0.25">
      <c r="A13" s="471"/>
      <c r="B13" s="474"/>
      <c r="C13" s="475"/>
      <c r="D13" s="24" t="s">
        <v>12</v>
      </c>
      <c r="E13" s="25">
        <f>F13+G13+H13+I13+J13</f>
        <v>92058.6</v>
      </c>
      <c r="F13" s="20">
        <f>'Приложение к подпрограмме IV'!G10</f>
        <v>18046</v>
      </c>
      <c r="G13" s="20">
        <f>'Приложение к подпрограмме IV'!H10</f>
        <v>18200.3</v>
      </c>
      <c r="H13" s="20">
        <f>'Приложение к подпрограмме IV'!I10</f>
        <v>18244</v>
      </c>
      <c r="I13" s="20">
        <f>'Приложение к подпрограмме IV'!J10</f>
        <v>18258.3</v>
      </c>
      <c r="J13" s="20">
        <f>'Приложение к подпрограмме IV'!K10</f>
        <v>19310</v>
      </c>
    </row>
    <row r="14" spans="1:10" x14ac:dyDescent="0.25">
      <c r="J14" s="4"/>
    </row>
  </sheetData>
  <mergeCells count="11">
    <mergeCell ref="B8:J8"/>
    <mergeCell ref="A9:A13"/>
    <mergeCell ref="B9:C10"/>
    <mergeCell ref="D9:D10"/>
    <mergeCell ref="E9:J9"/>
    <mergeCell ref="B11:C13"/>
    <mergeCell ref="H1:J1"/>
    <mergeCell ref="E2:J2"/>
    <mergeCell ref="H3:J3"/>
    <mergeCell ref="F4:J5"/>
    <mergeCell ref="A7:J7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A6" sqref="A6:M6"/>
    </sheetView>
  </sheetViews>
  <sheetFormatPr defaultColWidth="8" defaultRowHeight="15" x14ac:dyDescent="0.2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 x14ac:dyDescent="0.3">
      <c r="H1" s="1"/>
      <c r="I1" s="1"/>
      <c r="J1" s="2"/>
      <c r="K1" s="243" t="s">
        <v>81</v>
      </c>
      <c r="L1" s="244"/>
      <c r="M1" s="245"/>
    </row>
    <row r="2" spans="1:20" ht="18.75" x14ac:dyDescent="0.3">
      <c r="H2" s="243" t="s">
        <v>75</v>
      </c>
      <c r="I2" s="244"/>
      <c r="J2" s="244"/>
      <c r="K2" s="244"/>
      <c r="L2" s="244"/>
      <c r="M2" s="245"/>
    </row>
    <row r="3" spans="1:20" ht="18.75" x14ac:dyDescent="0.3">
      <c r="H3" s="1"/>
      <c r="I3" s="1"/>
      <c r="J3" s="2"/>
      <c r="K3" s="457" t="s">
        <v>123</v>
      </c>
      <c r="L3" s="458"/>
      <c r="M3" s="459"/>
    </row>
    <row r="4" spans="1:20" ht="15.75" customHeight="1" x14ac:dyDescent="0.25">
      <c r="J4" s="482" t="s">
        <v>82</v>
      </c>
      <c r="K4" s="483"/>
      <c r="L4" s="483"/>
      <c r="M4" s="484"/>
      <c r="N4" s="11"/>
      <c r="O4" s="11"/>
      <c r="P4" s="11"/>
      <c r="Q4" s="11"/>
      <c r="R4" s="11"/>
      <c r="S4" s="11"/>
      <c r="T4" s="11"/>
    </row>
    <row r="5" spans="1:20" ht="79.5" customHeight="1" x14ac:dyDescent="0.25">
      <c r="J5" s="485"/>
      <c r="K5" s="486"/>
      <c r="L5" s="486"/>
      <c r="M5" s="487"/>
      <c r="N5" s="11"/>
      <c r="O5" s="11"/>
      <c r="P5" s="11"/>
      <c r="Q5" s="11"/>
      <c r="R5" s="11"/>
      <c r="S5" s="11"/>
      <c r="T5" s="11"/>
    </row>
    <row r="6" spans="1:20" ht="38.25" customHeight="1" x14ac:dyDescent="0.25">
      <c r="A6" s="246" t="s">
        <v>83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8"/>
      <c r="N6" s="11"/>
      <c r="O6" s="11"/>
      <c r="P6" s="11"/>
      <c r="Q6" s="11"/>
      <c r="R6" s="11"/>
      <c r="S6" s="11"/>
      <c r="T6" s="11"/>
    </row>
    <row r="7" spans="1:20" ht="29.25" customHeight="1" x14ac:dyDescent="0.25">
      <c r="A7" s="488" t="s">
        <v>84</v>
      </c>
      <c r="B7" s="488" t="s">
        <v>14</v>
      </c>
      <c r="C7" s="511" t="s">
        <v>15</v>
      </c>
      <c r="D7" s="488" t="s">
        <v>16</v>
      </c>
      <c r="E7" s="511" t="s">
        <v>17</v>
      </c>
      <c r="F7" s="488" t="s">
        <v>85</v>
      </c>
      <c r="G7" s="490" t="s">
        <v>86</v>
      </c>
      <c r="H7" s="491"/>
      <c r="I7" s="491"/>
      <c r="J7" s="491"/>
      <c r="K7" s="492"/>
      <c r="L7" s="493" t="s">
        <v>20</v>
      </c>
      <c r="M7" s="495" t="s">
        <v>21</v>
      </c>
      <c r="N7" s="26"/>
      <c r="O7" s="11"/>
      <c r="P7" s="11"/>
      <c r="Q7" s="11"/>
      <c r="R7" s="11"/>
      <c r="S7" s="11"/>
      <c r="T7" s="11"/>
    </row>
    <row r="8" spans="1:20" ht="105.75" customHeight="1" x14ac:dyDescent="0.25">
      <c r="A8" s="489"/>
      <c r="B8" s="489"/>
      <c r="C8" s="512"/>
      <c r="D8" s="489"/>
      <c r="E8" s="512"/>
      <c r="F8" s="489"/>
      <c r="G8" s="8" t="s">
        <v>6</v>
      </c>
      <c r="H8" s="12" t="s">
        <v>7</v>
      </c>
      <c r="I8" s="12" t="s">
        <v>8</v>
      </c>
      <c r="J8" s="12" t="s">
        <v>9</v>
      </c>
      <c r="K8" s="12" t="s">
        <v>10</v>
      </c>
      <c r="L8" s="494"/>
      <c r="M8" s="496"/>
      <c r="N8" s="26"/>
      <c r="O8" s="11"/>
      <c r="P8" s="11"/>
      <c r="Q8" s="11"/>
      <c r="R8" s="11"/>
      <c r="S8" s="11"/>
      <c r="T8" s="11"/>
    </row>
    <row r="9" spans="1:20" ht="17.25" customHeight="1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9">
        <v>12</v>
      </c>
      <c r="M9" s="14">
        <v>13</v>
      </c>
      <c r="N9" s="26"/>
      <c r="O9" s="11"/>
      <c r="P9" s="11"/>
      <c r="Q9" s="11"/>
      <c r="R9" s="11"/>
      <c r="S9" s="11"/>
      <c r="T9" s="11"/>
    </row>
    <row r="10" spans="1:20" ht="39.75" customHeight="1" x14ac:dyDescent="0.25">
      <c r="A10" s="497" t="s">
        <v>22</v>
      </c>
      <c r="B10" s="500" t="s">
        <v>87</v>
      </c>
      <c r="C10" s="503" t="s">
        <v>23</v>
      </c>
      <c r="D10" s="27" t="s">
        <v>88</v>
      </c>
      <c r="E10" s="28">
        <f>E11+E12</f>
        <v>0</v>
      </c>
      <c r="F10" s="29">
        <f t="shared" ref="F10:F18" si="0">G10+H10+I10+J10+K10</f>
        <v>92058.6</v>
      </c>
      <c r="G10" s="28">
        <f>G11+G12</f>
        <v>18046</v>
      </c>
      <c r="H10" s="28">
        <f>H11+H12</f>
        <v>18200.3</v>
      </c>
      <c r="I10" s="28">
        <f>I11+I12</f>
        <v>18244</v>
      </c>
      <c r="J10" s="28">
        <f>J11+J12</f>
        <v>18258.3</v>
      </c>
      <c r="K10" s="30">
        <f>K11+K12</f>
        <v>19310</v>
      </c>
      <c r="L10" s="506" t="s">
        <v>89</v>
      </c>
      <c r="M10" s="509"/>
      <c r="N10" s="26"/>
      <c r="O10" s="11"/>
      <c r="P10" s="11"/>
      <c r="Q10" s="11"/>
      <c r="R10" s="11"/>
      <c r="S10" s="11"/>
      <c r="T10" s="11"/>
    </row>
    <row r="11" spans="1:20" ht="51.75" customHeight="1" x14ac:dyDescent="0.25">
      <c r="A11" s="498"/>
      <c r="B11" s="501"/>
      <c r="C11" s="504"/>
      <c r="D11" s="31" t="s">
        <v>11</v>
      </c>
      <c r="E11" s="28">
        <v>0</v>
      </c>
      <c r="F11" s="29">
        <f t="shared" si="0"/>
        <v>0</v>
      </c>
      <c r="G11" s="28">
        <f t="shared" ref="G11:K12" si="1">G14+G17</f>
        <v>0</v>
      </c>
      <c r="H11" s="28">
        <f t="shared" si="1"/>
        <v>0</v>
      </c>
      <c r="I11" s="28">
        <f t="shared" si="1"/>
        <v>0</v>
      </c>
      <c r="J11" s="28">
        <f t="shared" si="1"/>
        <v>0</v>
      </c>
      <c r="K11" s="28">
        <f t="shared" si="1"/>
        <v>0</v>
      </c>
      <c r="L11" s="507"/>
      <c r="M11" s="507"/>
      <c r="N11" s="26"/>
      <c r="O11" s="11"/>
      <c r="P11" s="11"/>
      <c r="Q11" s="11"/>
      <c r="R11" s="11"/>
      <c r="S11" s="11"/>
      <c r="T11" s="11"/>
    </row>
    <row r="12" spans="1:20" ht="51.75" customHeight="1" x14ac:dyDescent="0.25">
      <c r="A12" s="499"/>
      <c r="B12" s="502"/>
      <c r="C12" s="505"/>
      <c r="D12" s="15" t="s">
        <v>12</v>
      </c>
      <c r="E12" s="32">
        <v>0</v>
      </c>
      <c r="F12" s="29">
        <f t="shared" si="0"/>
        <v>92058.6</v>
      </c>
      <c r="G12" s="32">
        <f t="shared" si="1"/>
        <v>18046</v>
      </c>
      <c r="H12" s="32">
        <f t="shared" si="1"/>
        <v>18200.3</v>
      </c>
      <c r="I12" s="32">
        <f t="shared" si="1"/>
        <v>18244</v>
      </c>
      <c r="J12" s="32">
        <f t="shared" si="1"/>
        <v>18258.3</v>
      </c>
      <c r="K12" s="32">
        <f t="shared" si="1"/>
        <v>19310</v>
      </c>
      <c r="L12" s="508"/>
      <c r="M12" s="510"/>
      <c r="N12" s="26"/>
      <c r="O12" s="11"/>
      <c r="P12" s="11"/>
      <c r="Q12" s="11"/>
      <c r="R12" s="11"/>
      <c r="S12" s="11"/>
      <c r="T12" s="11"/>
    </row>
    <row r="13" spans="1:20" ht="51.75" customHeight="1" x14ac:dyDescent="0.25">
      <c r="A13" s="513" t="s">
        <v>27</v>
      </c>
      <c r="B13" s="509" t="s">
        <v>118</v>
      </c>
      <c r="C13" s="503" t="s">
        <v>23</v>
      </c>
      <c r="D13" s="27" t="s">
        <v>88</v>
      </c>
      <c r="E13" s="32">
        <v>0</v>
      </c>
      <c r="F13" s="28">
        <f t="shared" si="0"/>
        <v>90352.6</v>
      </c>
      <c r="G13" s="28">
        <f>G14+G15</f>
        <v>17740</v>
      </c>
      <c r="H13" s="28">
        <f>H14+H15</f>
        <v>17850.3</v>
      </c>
      <c r="I13" s="28">
        <f>I14+I15</f>
        <v>17894</v>
      </c>
      <c r="J13" s="28">
        <f>J14+J15</f>
        <v>17908.3</v>
      </c>
      <c r="K13" s="28">
        <f>K14+K15</f>
        <v>18960</v>
      </c>
      <c r="L13" s="506" t="s">
        <v>89</v>
      </c>
      <c r="M13" s="509"/>
      <c r="N13" s="26"/>
      <c r="O13" s="11"/>
      <c r="P13" s="11"/>
      <c r="Q13" s="11"/>
      <c r="R13" s="11"/>
      <c r="S13" s="11"/>
      <c r="T13" s="11"/>
    </row>
    <row r="14" spans="1:20" ht="51.75" customHeight="1" x14ac:dyDescent="0.25">
      <c r="A14" s="498"/>
      <c r="B14" s="507"/>
      <c r="C14" s="504"/>
      <c r="D14" s="33" t="s">
        <v>11</v>
      </c>
      <c r="E14" s="32">
        <v>0</v>
      </c>
      <c r="F14" s="28">
        <f t="shared" si="0"/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507"/>
      <c r="M14" s="507"/>
      <c r="N14" s="26"/>
      <c r="O14" s="11"/>
      <c r="P14" s="11"/>
      <c r="Q14" s="11"/>
      <c r="R14" s="11"/>
      <c r="S14" s="11"/>
      <c r="T14" s="11"/>
    </row>
    <row r="15" spans="1:20" ht="51.75" customHeight="1" x14ac:dyDescent="0.25">
      <c r="A15" s="499"/>
      <c r="B15" s="510"/>
      <c r="C15" s="505"/>
      <c r="D15" s="15" t="s">
        <v>12</v>
      </c>
      <c r="E15" s="32">
        <v>18337</v>
      </c>
      <c r="F15" s="28">
        <f t="shared" si="0"/>
        <v>90352.6</v>
      </c>
      <c r="G15" s="40">
        <v>17740</v>
      </c>
      <c r="H15" s="40">
        <v>17850.3</v>
      </c>
      <c r="I15" s="40">
        <v>17894</v>
      </c>
      <c r="J15" s="40">
        <v>17908.3</v>
      </c>
      <c r="K15" s="40">
        <v>18960</v>
      </c>
      <c r="L15" s="508"/>
      <c r="M15" s="510"/>
      <c r="N15" s="26"/>
      <c r="O15" s="11"/>
      <c r="P15" s="11"/>
      <c r="Q15" s="11"/>
      <c r="R15" s="11"/>
      <c r="S15" s="11"/>
      <c r="T15" s="11"/>
    </row>
    <row r="16" spans="1:20" ht="51.75" customHeight="1" x14ac:dyDescent="0.25">
      <c r="A16" s="513" t="s">
        <v>28</v>
      </c>
      <c r="B16" s="509" t="s">
        <v>119</v>
      </c>
      <c r="C16" s="514" t="s">
        <v>23</v>
      </c>
      <c r="D16" s="34" t="s">
        <v>88</v>
      </c>
      <c r="E16" s="32">
        <v>0</v>
      </c>
      <c r="F16" s="28">
        <f t="shared" si="0"/>
        <v>1706</v>
      </c>
      <c r="G16" s="28">
        <f>G17+G18</f>
        <v>306</v>
      </c>
      <c r="H16" s="28">
        <f>H17+H18</f>
        <v>350</v>
      </c>
      <c r="I16" s="28">
        <f>I17+I18</f>
        <v>350</v>
      </c>
      <c r="J16" s="28">
        <f>J17+J18</f>
        <v>350</v>
      </c>
      <c r="K16" s="28">
        <f>K17+K18</f>
        <v>350</v>
      </c>
      <c r="L16" s="509" t="s">
        <v>25</v>
      </c>
      <c r="M16" s="509"/>
      <c r="N16" s="26"/>
      <c r="O16" s="11"/>
      <c r="P16" s="11"/>
      <c r="Q16" s="11"/>
      <c r="R16" s="11"/>
      <c r="S16" s="11"/>
      <c r="T16" s="11"/>
    </row>
    <row r="17" spans="1:20" ht="51.75" customHeight="1" x14ac:dyDescent="0.25">
      <c r="A17" s="498"/>
      <c r="B17" s="507"/>
      <c r="C17" s="515"/>
      <c r="D17" s="35" t="s">
        <v>11</v>
      </c>
      <c r="E17" s="32">
        <v>0</v>
      </c>
      <c r="F17" s="28">
        <f t="shared" si="0"/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507"/>
      <c r="M17" s="507"/>
      <c r="N17" s="26"/>
      <c r="O17" s="11"/>
      <c r="P17" s="11"/>
      <c r="Q17" s="11"/>
      <c r="R17" s="11"/>
      <c r="S17" s="11"/>
      <c r="T17" s="11"/>
    </row>
    <row r="18" spans="1:20" ht="51.75" customHeight="1" x14ac:dyDescent="0.25">
      <c r="A18" s="499"/>
      <c r="B18" s="510"/>
      <c r="C18" s="516"/>
      <c r="D18" s="15" t="s">
        <v>12</v>
      </c>
      <c r="E18" s="28">
        <v>0</v>
      </c>
      <c r="F18" s="28">
        <f t="shared" si="0"/>
        <v>1706</v>
      </c>
      <c r="G18" s="40">
        <v>306</v>
      </c>
      <c r="H18" s="40">
        <v>350</v>
      </c>
      <c r="I18" s="40">
        <v>350</v>
      </c>
      <c r="J18" s="40">
        <v>350</v>
      </c>
      <c r="K18" s="40">
        <v>350</v>
      </c>
      <c r="L18" s="510"/>
      <c r="M18" s="510"/>
      <c r="N18" s="26"/>
      <c r="O18" s="11"/>
      <c r="P18" s="11"/>
      <c r="Q18" s="11"/>
      <c r="R18" s="11"/>
      <c r="S18" s="11"/>
      <c r="T18" s="11"/>
    </row>
    <row r="19" spans="1:20" x14ac:dyDescent="0.25">
      <c r="A19" s="36"/>
      <c r="B19" s="36"/>
      <c r="C19" s="36"/>
      <c r="D19" s="37"/>
      <c r="E19" s="36"/>
      <c r="F19" s="36"/>
      <c r="G19" s="36"/>
      <c r="H19" s="36"/>
      <c r="I19" s="36"/>
      <c r="J19" s="36"/>
      <c r="K19" s="36"/>
      <c r="L19" s="36"/>
      <c r="M19" s="4"/>
    </row>
    <row r="20" spans="1:20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2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</sheetData>
  <mergeCells count="29"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K1:M1"/>
    <mergeCell ref="H2:M2"/>
    <mergeCell ref="K3:M3"/>
    <mergeCell ref="J4:M5"/>
    <mergeCell ref="A6:M6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="85" zoomScaleSheetLayoutView="85" workbookViewId="0">
      <selection activeCell="E1" sqref="E1:H2"/>
    </sheetView>
  </sheetViews>
  <sheetFormatPr defaultColWidth="8" defaultRowHeight="15" x14ac:dyDescent="0.25"/>
  <cols>
    <col min="1" max="1" width="32.7109375" style="53" customWidth="1"/>
    <col min="2" max="7" width="10.140625" style="53" customWidth="1"/>
    <col min="8" max="8" width="40" style="53" customWidth="1"/>
    <col min="9" max="10" width="12.85546875" style="53" hidden="1" customWidth="1"/>
    <col min="11" max="11" width="3.28515625" style="53" hidden="1" customWidth="1"/>
    <col min="12" max="16384" width="8" style="53"/>
  </cols>
  <sheetData>
    <row r="1" spans="1:12" ht="21" customHeight="1" x14ac:dyDescent="0.25">
      <c r="D1" s="107"/>
      <c r="E1" s="517" t="s">
        <v>200</v>
      </c>
      <c r="F1" s="288"/>
      <c r="G1" s="288"/>
      <c r="H1" s="288"/>
      <c r="I1" s="239"/>
      <c r="J1" s="239"/>
      <c r="K1" s="239"/>
    </row>
    <row r="2" spans="1:12" ht="53.25" customHeight="1" x14ac:dyDescent="0.25">
      <c r="D2" s="107"/>
      <c r="E2" s="288"/>
      <c r="F2" s="288"/>
      <c r="G2" s="288"/>
      <c r="H2" s="288"/>
      <c r="I2" s="239"/>
      <c r="J2" s="239"/>
      <c r="K2" s="239"/>
    </row>
    <row r="4" spans="1:12" ht="41.25" customHeight="1" x14ac:dyDescent="0.25">
      <c r="A4" s="519" t="s">
        <v>168</v>
      </c>
      <c r="B4" s="519"/>
      <c r="C4" s="519"/>
      <c r="D4" s="519"/>
      <c r="E4" s="519"/>
      <c r="F4" s="519"/>
      <c r="G4" s="519"/>
      <c r="H4" s="519"/>
      <c r="I4" s="519"/>
      <c r="J4" s="519"/>
    </row>
    <row r="5" spans="1:12" ht="39.75" customHeight="1" x14ac:dyDescent="0.25">
      <c r="A5" s="105" t="s">
        <v>0</v>
      </c>
      <c r="B5" s="522" t="s">
        <v>78</v>
      </c>
      <c r="C5" s="522"/>
      <c r="D5" s="522"/>
      <c r="E5" s="522"/>
      <c r="F5" s="522"/>
      <c r="G5" s="522"/>
      <c r="H5" s="522"/>
      <c r="I5" s="522"/>
      <c r="J5" s="522"/>
      <c r="K5" s="522"/>
      <c r="L5" s="128"/>
    </row>
    <row r="6" spans="1:12" ht="17.25" customHeight="1" x14ac:dyDescent="0.25">
      <c r="A6" s="521" t="s">
        <v>64</v>
      </c>
      <c r="B6" s="520" t="s">
        <v>43</v>
      </c>
      <c r="C6" s="520" t="s">
        <v>6</v>
      </c>
      <c r="D6" s="520" t="s">
        <v>7</v>
      </c>
      <c r="E6" s="520" t="s">
        <v>8</v>
      </c>
      <c r="F6" s="520" t="s">
        <v>9</v>
      </c>
      <c r="G6" s="520" t="s">
        <v>10</v>
      </c>
      <c r="H6" s="518" t="s">
        <v>153</v>
      </c>
      <c r="I6" s="518"/>
      <c r="J6" s="518"/>
      <c r="K6" s="518"/>
      <c r="L6" s="128"/>
    </row>
    <row r="7" spans="1:12" ht="33" customHeight="1" x14ac:dyDescent="0.25">
      <c r="A7" s="521"/>
      <c r="B7" s="520"/>
      <c r="C7" s="520"/>
      <c r="D7" s="520"/>
      <c r="E7" s="520"/>
      <c r="F7" s="520"/>
      <c r="G7" s="520"/>
      <c r="H7" s="518"/>
      <c r="I7" s="518"/>
      <c r="J7" s="518"/>
      <c r="K7" s="518"/>
      <c r="L7" s="128"/>
    </row>
    <row r="8" spans="1:12" ht="39" customHeight="1" x14ac:dyDescent="0.25">
      <c r="A8" s="119" t="s">
        <v>159</v>
      </c>
      <c r="B8" s="106">
        <f>C8+D8+E8+F8+G8</f>
        <v>107319.5</v>
      </c>
      <c r="C8" s="106">
        <f>C10</f>
        <v>18046</v>
      </c>
      <c r="D8" s="106">
        <f>D9+D10</f>
        <v>18350.3</v>
      </c>
      <c r="E8" s="106">
        <f>E9+E10</f>
        <v>23780.6</v>
      </c>
      <c r="F8" s="106">
        <f>F9+F10</f>
        <v>23571.3</v>
      </c>
      <c r="G8" s="106">
        <f>G9+G10</f>
        <v>23571.3</v>
      </c>
      <c r="H8" s="518" t="s">
        <v>154</v>
      </c>
      <c r="I8" s="518"/>
      <c r="J8" s="518"/>
      <c r="K8" s="518"/>
      <c r="L8" s="128"/>
    </row>
    <row r="9" spans="1:12" ht="26.85" customHeight="1" x14ac:dyDescent="0.25">
      <c r="A9" s="120" t="s">
        <v>80</v>
      </c>
      <c r="B9" s="106">
        <f>C9+D9+E9+F9+G9</f>
        <v>0</v>
      </c>
      <c r="C9" s="106">
        <f>'[1]Приложение к подпрограмме IV'!G11</f>
        <v>0</v>
      </c>
      <c r="D9" s="106">
        <f>'[1]Приложение к подпрограмме IV'!H11</f>
        <v>0</v>
      </c>
      <c r="E9" s="106">
        <f>'[1]Приложение к подпрограмме IV'!I11</f>
        <v>0</v>
      </c>
      <c r="F9" s="106">
        <f>'[1]Приложение к подпрограмме IV'!J11</f>
        <v>0</v>
      </c>
      <c r="G9" s="106">
        <f>'[1]Приложение к подпрограмме IV'!K11</f>
        <v>0</v>
      </c>
      <c r="H9" s="518"/>
      <c r="I9" s="518"/>
      <c r="J9" s="518"/>
      <c r="K9" s="518"/>
      <c r="L9" s="128"/>
    </row>
    <row r="10" spans="1:12" ht="24" x14ac:dyDescent="0.25">
      <c r="A10" s="120" t="s">
        <v>125</v>
      </c>
      <c r="B10" s="106">
        <f>C10+D10+E10+F10+G10</f>
        <v>107319.5</v>
      </c>
      <c r="C10" s="106">
        <f>'[2]Приложение к подпрограмме V'!G10</f>
        <v>18046</v>
      </c>
      <c r="D10" s="106">
        <f>'[2]Приложение к подпрограмме V'!H10</f>
        <v>18350.3</v>
      </c>
      <c r="E10" s="106">
        <f>'Приложение к подпрограмме V'!I7</f>
        <v>23780.6</v>
      </c>
      <c r="F10" s="106">
        <f>'[2]Приложение к подпрограмме V'!J10</f>
        <v>23571.3</v>
      </c>
      <c r="G10" s="106">
        <f>'[2]Приложение к подпрограмме V'!K10</f>
        <v>23571.3</v>
      </c>
      <c r="H10" s="518"/>
      <c r="I10" s="518"/>
      <c r="J10" s="518"/>
      <c r="K10" s="518"/>
      <c r="L10" s="128"/>
    </row>
    <row r="11" spans="1:12" ht="15.75" x14ac:dyDescent="0.25">
      <c r="H11" s="67" t="s">
        <v>126</v>
      </c>
      <c r="K11" s="52" t="s">
        <v>126</v>
      </c>
    </row>
  </sheetData>
  <mergeCells count="12">
    <mergeCell ref="E1:H2"/>
    <mergeCell ref="H8:K10"/>
    <mergeCell ref="A4:J4"/>
    <mergeCell ref="D6:D7"/>
    <mergeCell ref="A6:A7"/>
    <mergeCell ref="B6:B7"/>
    <mergeCell ref="C6:C7"/>
    <mergeCell ref="E6:E7"/>
    <mergeCell ref="B5:K5"/>
    <mergeCell ref="F6:F7"/>
    <mergeCell ref="G6:G7"/>
    <mergeCell ref="H6:K7"/>
  </mergeCells>
  <pageMargins left="0.59055118110236227" right="0.59055118110236227" top="0.74803149606299213" bottom="0.39370078740157483" header="0.11811023622047245" footer="0.51181102362204722"/>
  <pageSetup scale="85" firstPageNumber="4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Приложение 4 </vt:lpstr>
      <vt:lpstr>Приложение к подпрограмме V</vt:lpstr>
      <vt:lpstr>Лист1</vt:lpstr>
      <vt:lpstr>'Приложение 3'!Область_печати</vt:lpstr>
      <vt:lpstr>'Приложение 4 '!Область_печати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V'!Область_печати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Pro3</cp:lastModifiedBy>
  <cp:lastPrinted>2023-03-20T10:15:31Z</cp:lastPrinted>
  <dcterms:created xsi:type="dcterms:W3CDTF">2020-12-04T10:18:17Z</dcterms:created>
  <dcterms:modified xsi:type="dcterms:W3CDTF">2023-03-20T10:16:59Z</dcterms:modified>
</cp:coreProperties>
</file>