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правление образования\бюджет 2023\"/>
    </mc:Choice>
  </mc:AlternateContent>
  <bookViews>
    <workbookView xWindow="0" yWindow="0" windowWidth="28800" windowHeight="12135"/>
  </bookViews>
  <sheets>
    <sheet name="Приложение 1" sheetId="3" r:id="rId1"/>
    <sheet name="Приложение к подпрограмме I" sheetId="4" r:id="rId2"/>
    <sheet name="Приложение 2" sheetId="10" r:id="rId3"/>
    <sheet name="Приложение к подпрограмме II" sheetId="6" r:id="rId4"/>
    <sheet name="Приложение 4" sheetId="7" state="hidden" r:id="rId5"/>
    <sheet name="Приложение к подпрограмме IV" sheetId="8" state="hidden" r:id="rId6"/>
    <sheet name="Приложение 3 " sheetId="11" r:id="rId7"/>
    <sheet name="Приложение к подпрограмме III" sheetId="13" r:id="rId8"/>
  </sheets>
  <definedNames>
    <definedName name="_xlnm.Print_Area" localSheetId="2">'Приложение 2'!$A$1:$J$21</definedName>
    <definedName name="_xlnm.Print_Area" localSheetId="6">'Приложение 3 '!$A$1:$H$11</definedName>
    <definedName name="_xlnm.Print_Area" localSheetId="1">'Приложение к подпрограмме I'!$A$1:$M$86</definedName>
    <definedName name="_xlnm.Print_Area" localSheetId="7">'Приложение к подпрограмме III'!$A$1:$M$16</definedName>
  </definedNames>
  <calcPr calcId="152511"/>
</workbook>
</file>

<file path=xl/calcChain.xml><?xml version="1.0" encoding="utf-8"?>
<calcChain xmlns="http://schemas.openxmlformats.org/spreadsheetml/2006/main">
  <c r="F59" i="4" l="1"/>
  <c r="G12" i="6"/>
  <c r="H12" i="6"/>
  <c r="C14" i="10" l="1"/>
  <c r="D14" i="10"/>
  <c r="E14" i="10"/>
  <c r="F14" i="10"/>
  <c r="G14" i="10"/>
  <c r="E7" i="6"/>
  <c r="H56" i="4"/>
  <c r="I56" i="4"/>
  <c r="J56" i="4"/>
  <c r="K56" i="4"/>
  <c r="G56" i="4"/>
  <c r="E56" i="4"/>
  <c r="H57" i="4"/>
  <c r="I57" i="4"/>
  <c r="J57" i="4"/>
  <c r="K57" i="4"/>
  <c r="G57" i="4"/>
  <c r="E57" i="4"/>
  <c r="F71" i="4"/>
  <c r="F70" i="4"/>
  <c r="K69" i="4"/>
  <c r="J69" i="4"/>
  <c r="I69" i="4"/>
  <c r="H69" i="4"/>
  <c r="G69" i="4"/>
  <c r="F69" i="4"/>
  <c r="E69" i="4"/>
  <c r="K26" i="4"/>
  <c r="J26" i="4"/>
  <c r="I26" i="4"/>
  <c r="H26" i="4"/>
  <c r="G26" i="4"/>
  <c r="F26" i="4" s="1"/>
  <c r="E26" i="4"/>
  <c r="E11" i="4" s="1"/>
  <c r="K25" i="4"/>
  <c r="K11" i="4" s="1"/>
  <c r="J25" i="4"/>
  <c r="J11" i="4" s="1"/>
  <c r="I25" i="4"/>
  <c r="I11" i="4" s="1"/>
  <c r="H25" i="4"/>
  <c r="H11" i="4" s="1"/>
  <c r="G25" i="4"/>
  <c r="F25" i="4" s="1"/>
  <c r="G11" i="4" l="1"/>
  <c r="K12" i="4"/>
  <c r="J12" i="4"/>
  <c r="I12" i="4"/>
  <c r="H12" i="4"/>
  <c r="G12" i="4"/>
  <c r="E9" i="4"/>
  <c r="H78" i="4" l="1"/>
  <c r="K22" i="4"/>
  <c r="J22" i="4"/>
  <c r="I22" i="4"/>
  <c r="H22" i="4"/>
  <c r="G22" i="4"/>
  <c r="E21" i="4"/>
  <c r="E14" i="4"/>
  <c r="K14" i="4"/>
  <c r="J14" i="4"/>
  <c r="I14" i="4"/>
  <c r="H14" i="4"/>
  <c r="G14" i="4"/>
  <c r="F15" i="4"/>
  <c r="F14" i="4" s="1"/>
  <c r="F22" i="4" l="1"/>
  <c r="E8" i="3"/>
  <c r="E28" i="4"/>
  <c r="E29" i="4"/>
  <c r="E30" i="4"/>
  <c r="E10" i="4"/>
  <c r="H10" i="4"/>
  <c r="I10" i="4"/>
  <c r="J10" i="4"/>
  <c r="K10" i="4"/>
  <c r="G10" i="4"/>
  <c r="F24" i="4"/>
  <c r="K23" i="4"/>
  <c r="K9" i="4" s="1"/>
  <c r="J23" i="4"/>
  <c r="J9" i="4" s="1"/>
  <c r="I23" i="4"/>
  <c r="H23" i="4"/>
  <c r="H9" i="4" s="1"/>
  <c r="G23" i="4"/>
  <c r="G9" i="4" s="1"/>
  <c r="H28" i="4"/>
  <c r="I28" i="4"/>
  <c r="J28" i="4"/>
  <c r="K28" i="4"/>
  <c r="G28" i="4"/>
  <c r="H38" i="4"/>
  <c r="H30" i="4" s="1"/>
  <c r="I38" i="4"/>
  <c r="I30" i="4" s="1"/>
  <c r="J38" i="4"/>
  <c r="J30" i="4" s="1"/>
  <c r="K38" i="4"/>
  <c r="K30" i="4" s="1"/>
  <c r="G38" i="4"/>
  <c r="G30" i="4" s="1"/>
  <c r="F41" i="4"/>
  <c r="F40" i="4"/>
  <c r="K39" i="4"/>
  <c r="J39" i="4"/>
  <c r="I39" i="4"/>
  <c r="H39" i="4"/>
  <c r="G39" i="4"/>
  <c r="E39" i="4"/>
  <c r="E43" i="4"/>
  <c r="E44" i="4"/>
  <c r="H49" i="4"/>
  <c r="I49" i="4"/>
  <c r="J49" i="4"/>
  <c r="K49" i="4"/>
  <c r="H50" i="4"/>
  <c r="I50" i="4"/>
  <c r="J50" i="4"/>
  <c r="K50" i="4"/>
  <c r="G50" i="4"/>
  <c r="G49" i="4"/>
  <c r="E49" i="4"/>
  <c r="E50" i="4"/>
  <c r="F53" i="4"/>
  <c r="F52" i="4"/>
  <c r="K51" i="4"/>
  <c r="J51" i="4"/>
  <c r="I51" i="4"/>
  <c r="H51" i="4"/>
  <c r="G51" i="4"/>
  <c r="E51" i="4"/>
  <c r="H55" i="4"/>
  <c r="D17" i="3" s="1"/>
  <c r="G55" i="4"/>
  <c r="E55" i="4"/>
  <c r="G18" i="3" l="1"/>
  <c r="I21" i="4"/>
  <c r="I9" i="4"/>
  <c r="G21" i="4"/>
  <c r="C19" i="3"/>
  <c r="J21" i="4"/>
  <c r="E27" i="4"/>
  <c r="G19" i="3"/>
  <c r="K21" i="4"/>
  <c r="H21" i="4"/>
  <c r="F19" i="3"/>
  <c r="E19" i="3"/>
  <c r="F18" i="3"/>
  <c r="D19" i="3"/>
  <c r="H48" i="4"/>
  <c r="F23" i="4"/>
  <c r="F21" i="4" s="1"/>
  <c r="F39" i="4"/>
  <c r="I48" i="4"/>
  <c r="K48" i="4"/>
  <c r="J48" i="4"/>
  <c r="E48" i="4"/>
  <c r="F50" i="4"/>
  <c r="G48" i="4"/>
  <c r="F49" i="4"/>
  <c r="F51" i="4"/>
  <c r="E54" i="4"/>
  <c r="H54" i="4"/>
  <c r="G54" i="4"/>
  <c r="F48" i="4" l="1"/>
  <c r="D16" i="3" l="1"/>
  <c r="E82" i="4"/>
  <c r="H82" i="4"/>
  <c r="I82" i="4"/>
  <c r="J82" i="4"/>
  <c r="K82" i="4"/>
  <c r="G82" i="4"/>
  <c r="E66" i="4"/>
  <c r="E62" i="4"/>
  <c r="H62" i="4"/>
  <c r="I62" i="4"/>
  <c r="J62" i="4"/>
  <c r="K62" i="4"/>
  <c r="G62" i="4"/>
  <c r="H58" i="4"/>
  <c r="I58" i="4"/>
  <c r="J58" i="4"/>
  <c r="K58" i="4"/>
  <c r="E58" i="4"/>
  <c r="G58" i="4"/>
  <c r="E36" i="4"/>
  <c r="E32" i="4"/>
  <c r="E18" i="4"/>
  <c r="E10" i="13"/>
  <c r="E13" i="13"/>
  <c r="I13" i="13"/>
  <c r="J13" i="13"/>
  <c r="K13" i="13"/>
  <c r="E18" i="6"/>
  <c r="E19" i="6"/>
  <c r="G9" i="13" l="1"/>
  <c r="C10" i="11" s="1"/>
  <c r="H9" i="13"/>
  <c r="D10" i="11" s="1"/>
  <c r="I9" i="13"/>
  <c r="E10" i="11" s="1"/>
  <c r="J9" i="13"/>
  <c r="F10" i="11" s="1"/>
  <c r="K9" i="13"/>
  <c r="G10" i="11" s="1"/>
  <c r="B15" i="10" l="1"/>
  <c r="B17" i="10"/>
  <c r="B18" i="10"/>
  <c r="K75" i="4"/>
  <c r="K76" i="4"/>
  <c r="G75" i="4"/>
  <c r="H75" i="4"/>
  <c r="I75" i="4"/>
  <c r="J75" i="4"/>
  <c r="G76" i="4"/>
  <c r="H76" i="4"/>
  <c r="I76" i="4"/>
  <c r="J76" i="4"/>
  <c r="G77" i="4"/>
  <c r="I77" i="4"/>
  <c r="J77" i="4"/>
  <c r="K77" i="4"/>
  <c r="F85" i="4"/>
  <c r="F84" i="4"/>
  <c r="F83" i="4"/>
  <c r="G74" i="4" l="1"/>
  <c r="H74" i="4"/>
  <c r="I74" i="4"/>
  <c r="J74" i="4"/>
  <c r="K74" i="4"/>
  <c r="F82" i="4"/>
  <c r="B15" i="3"/>
  <c r="B20" i="3"/>
  <c r="K78" i="4" l="1"/>
  <c r="F79" i="4"/>
  <c r="F75" i="4" s="1"/>
  <c r="F10" i="3"/>
  <c r="G10" i="3"/>
  <c r="E8" i="10" l="1"/>
  <c r="J55" i="4"/>
  <c r="F17" i="3" s="1"/>
  <c r="K55" i="4"/>
  <c r="G17" i="3" s="1"/>
  <c r="F63" i="4"/>
  <c r="J66" i="4"/>
  <c r="K66" i="4"/>
  <c r="I66" i="4"/>
  <c r="C11" i="10"/>
  <c r="E11" i="10"/>
  <c r="D11" i="10"/>
  <c r="I55" i="4" l="1"/>
  <c r="D19" i="10"/>
  <c r="D16" i="10" s="1"/>
  <c r="E19" i="10"/>
  <c r="E16" i="10" s="1"/>
  <c r="F19" i="10"/>
  <c r="F16" i="10" s="1"/>
  <c r="G19" i="10"/>
  <c r="G16" i="10" s="1"/>
  <c r="C19" i="10"/>
  <c r="C16" i="10" s="1"/>
  <c r="C7" i="10"/>
  <c r="D7" i="10"/>
  <c r="E7" i="10"/>
  <c r="F7" i="10"/>
  <c r="G7" i="10"/>
  <c r="C8" i="10"/>
  <c r="D8" i="10"/>
  <c r="F8" i="10"/>
  <c r="G8" i="10"/>
  <c r="C10" i="10"/>
  <c r="D10" i="10"/>
  <c r="E10" i="10"/>
  <c r="F10" i="10"/>
  <c r="G10" i="10"/>
  <c r="B13" i="10"/>
  <c r="B10" i="10"/>
  <c r="B12" i="10"/>
  <c r="F11" i="10"/>
  <c r="F16" i="3"/>
  <c r="G16" i="3"/>
  <c r="F55" i="4" l="1"/>
  <c r="E17" i="3"/>
  <c r="B16" i="10"/>
  <c r="B19" i="3"/>
  <c r="B18" i="3"/>
  <c r="D9" i="10"/>
  <c r="F9" i="10"/>
  <c r="I54" i="4"/>
  <c r="K54" i="4"/>
  <c r="J54" i="4"/>
  <c r="E9" i="10"/>
  <c r="E6" i="10" s="1"/>
  <c r="G9" i="10"/>
  <c r="B19" i="10"/>
  <c r="C9" i="10"/>
  <c r="G11" i="10"/>
  <c r="B14" i="10"/>
  <c r="B8" i="10"/>
  <c r="B7" i="10"/>
  <c r="E16" i="3" l="1"/>
  <c r="B17" i="3"/>
  <c r="D6" i="10"/>
  <c r="F6" i="10"/>
  <c r="G6" i="10"/>
  <c r="C6" i="10"/>
  <c r="B9" i="10"/>
  <c r="B6" i="10" s="1"/>
  <c r="B11" i="10"/>
  <c r="C10" i="3"/>
  <c r="D10" i="3"/>
  <c r="E10" i="3"/>
  <c r="B10" i="3" l="1"/>
  <c r="B16" i="3"/>
  <c r="F17" i="6" l="1"/>
  <c r="H10" i="13" l="1"/>
  <c r="H45" i="4"/>
  <c r="I18" i="6" l="1"/>
  <c r="J18" i="6"/>
  <c r="K18" i="6"/>
  <c r="I36" i="4"/>
  <c r="F80" i="4"/>
  <c r="F76" i="4" s="1"/>
  <c r="F81" i="4"/>
  <c r="J78" i="4"/>
  <c r="I78" i="4"/>
  <c r="F64" i="4"/>
  <c r="F65" i="4"/>
  <c r="I45" i="4"/>
  <c r="I44" i="4" s="1"/>
  <c r="E14" i="3" s="1"/>
  <c r="G36" i="4"/>
  <c r="K36" i="4"/>
  <c r="F20" i="4"/>
  <c r="F19" i="4"/>
  <c r="K18" i="4"/>
  <c r="J18" i="4"/>
  <c r="I18" i="4"/>
  <c r="H18" i="4"/>
  <c r="G18" i="4"/>
  <c r="J36" i="4" l="1"/>
  <c r="F74" i="4"/>
  <c r="F18" i="4"/>
  <c r="F78" i="4"/>
  <c r="F62" i="4"/>
  <c r="H44" i="4" l="1"/>
  <c r="F67" i="4"/>
  <c r="F68" i="4"/>
  <c r="G66" i="4"/>
  <c r="H66" i="4"/>
  <c r="F66" i="4" l="1"/>
  <c r="F58" i="4"/>
  <c r="F56" i="4"/>
  <c r="F57" i="4"/>
  <c r="F60" i="4"/>
  <c r="F61" i="4"/>
  <c r="F54" i="4" l="1"/>
  <c r="F15" i="13"/>
  <c r="F14" i="13"/>
  <c r="H13" i="13"/>
  <c r="G13" i="13"/>
  <c r="F12" i="13"/>
  <c r="F11" i="13"/>
  <c r="K10" i="13"/>
  <c r="J10" i="13"/>
  <c r="I10" i="13"/>
  <c r="G10" i="13"/>
  <c r="K8" i="13"/>
  <c r="G9" i="11" s="1"/>
  <c r="G8" i="11" s="1"/>
  <c r="J8" i="13"/>
  <c r="F9" i="11" s="1"/>
  <c r="F8" i="11" s="1"/>
  <c r="I8" i="13"/>
  <c r="E9" i="11" s="1"/>
  <c r="E8" i="11" s="1"/>
  <c r="H8" i="13"/>
  <c r="D9" i="11" s="1"/>
  <c r="D8" i="11" s="1"/>
  <c r="G8" i="13"/>
  <c r="C9" i="11" s="1"/>
  <c r="E7" i="13"/>
  <c r="C8" i="11" l="1"/>
  <c r="B9" i="11"/>
  <c r="K7" i="13"/>
  <c r="F8" i="13"/>
  <c r="G7" i="13"/>
  <c r="F13" i="13"/>
  <c r="J7" i="13"/>
  <c r="F9" i="13"/>
  <c r="I7" i="13"/>
  <c r="F10" i="13"/>
  <c r="H7" i="13"/>
  <c r="B10" i="11" l="1"/>
  <c r="B8" i="11"/>
  <c r="F7" i="13"/>
  <c r="H29" i="4" l="1"/>
  <c r="D12" i="3" s="1"/>
  <c r="D7" i="3" s="1"/>
  <c r="I29" i="4"/>
  <c r="E12" i="3" s="1"/>
  <c r="E7" i="3" s="1"/>
  <c r="J29" i="4"/>
  <c r="F12" i="3" s="1"/>
  <c r="F7" i="3" s="1"/>
  <c r="K29" i="4"/>
  <c r="G12" i="3" s="1"/>
  <c r="G7" i="3" s="1"/>
  <c r="G29" i="4"/>
  <c r="C12" i="3" s="1"/>
  <c r="J32" i="4" l="1"/>
  <c r="F18" i="8"/>
  <c r="F17" i="8"/>
  <c r="K16" i="8"/>
  <c r="J16" i="8"/>
  <c r="I16" i="8"/>
  <c r="H16" i="8"/>
  <c r="G16" i="8"/>
  <c r="F15" i="8"/>
  <c r="F14" i="8"/>
  <c r="K13" i="8"/>
  <c r="J13" i="8"/>
  <c r="I13" i="8"/>
  <c r="H13" i="8"/>
  <c r="G13" i="8"/>
  <c r="K12" i="8"/>
  <c r="J12" i="8"/>
  <c r="I12" i="8"/>
  <c r="H12" i="8"/>
  <c r="G12" i="8"/>
  <c r="K11" i="8"/>
  <c r="J12" i="7" s="1"/>
  <c r="J11" i="8"/>
  <c r="I12" i="7" s="1"/>
  <c r="I11" i="8"/>
  <c r="H12" i="7" s="1"/>
  <c r="H11" i="8"/>
  <c r="G11" i="8"/>
  <c r="F12" i="7" s="1"/>
  <c r="E10" i="8"/>
  <c r="F21" i="6"/>
  <c r="F20" i="6"/>
  <c r="K19" i="6"/>
  <c r="J19" i="6"/>
  <c r="I19" i="6"/>
  <c r="H19" i="6"/>
  <c r="G19" i="6"/>
  <c r="H18" i="6"/>
  <c r="G18" i="6"/>
  <c r="F16" i="6"/>
  <c r="F15" i="6"/>
  <c r="F14" i="6"/>
  <c r="K13" i="6"/>
  <c r="K12" i="6" s="1"/>
  <c r="J13" i="6"/>
  <c r="J12" i="6" s="1"/>
  <c r="I13" i="6"/>
  <c r="I12" i="6" s="1"/>
  <c r="H13" i="6"/>
  <c r="G13" i="6"/>
  <c r="E13" i="6"/>
  <c r="E12" i="6" s="1"/>
  <c r="F11" i="6"/>
  <c r="F10" i="6"/>
  <c r="K9" i="6"/>
  <c r="K8" i="6" s="1"/>
  <c r="K7" i="6" s="1"/>
  <c r="J9" i="6"/>
  <c r="J7" i="6" s="1"/>
  <c r="I9" i="6"/>
  <c r="I8" i="6" s="1"/>
  <c r="I7" i="6" s="1"/>
  <c r="H9" i="6"/>
  <c r="H8" i="6" s="1"/>
  <c r="H7" i="6" s="1"/>
  <c r="G9" i="6"/>
  <c r="G8" i="6" s="1"/>
  <c r="F47" i="4"/>
  <c r="F46" i="4"/>
  <c r="K45" i="4"/>
  <c r="K44" i="4" s="1"/>
  <c r="G14" i="3" s="1"/>
  <c r="J45" i="4"/>
  <c r="J44" i="4" s="1"/>
  <c r="F14" i="3" s="1"/>
  <c r="G45" i="4"/>
  <c r="E45" i="4"/>
  <c r="K43" i="4"/>
  <c r="G13" i="3" s="1"/>
  <c r="G8" i="3" s="1"/>
  <c r="J43" i="4"/>
  <c r="F13" i="3" s="1"/>
  <c r="F8" i="3" s="1"/>
  <c r="I43" i="4"/>
  <c r="H43" i="4"/>
  <c r="G43" i="4"/>
  <c r="E42" i="4"/>
  <c r="F38" i="4"/>
  <c r="F37" i="4"/>
  <c r="H36" i="4"/>
  <c r="F35" i="4"/>
  <c r="F34" i="4"/>
  <c r="F33" i="4"/>
  <c r="K32" i="4"/>
  <c r="I32" i="4"/>
  <c r="H32" i="4"/>
  <c r="G32" i="4"/>
  <c r="F31" i="4"/>
  <c r="K27" i="4"/>
  <c r="G27" i="4"/>
  <c r="F17" i="4"/>
  <c r="F10" i="4"/>
  <c r="H42" i="4" l="1"/>
  <c r="F19" i="6"/>
  <c r="F18" i="6"/>
  <c r="B7" i="3"/>
  <c r="B13" i="3"/>
  <c r="F32" i="4"/>
  <c r="E8" i="4"/>
  <c r="J10" i="8"/>
  <c r="I13" i="7" s="1"/>
  <c r="I11" i="7" s="1"/>
  <c r="I42" i="4"/>
  <c r="K42" i="4"/>
  <c r="J42" i="4"/>
  <c r="I10" i="8"/>
  <c r="H13" i="7" s="1"/>
  <c r="J27" i="4"/>
  <c r="H10" i="8"/>
  <c r="G13" i="7" s="1"/>
  <c r="F12" i="8"/>
  <c r="K10" i="8"/>
  <c r="J13" i="7" s="1"/>
  <c r="F16" i="8"/>
  <c r="F36" i="4"/>
  <c r="G12" i="7"/>
  <c r="E12" i="7" s="1"/>
  <c r="F13" i="8"/>
  <c r="H27" i="4"/>
  <c r="F43" i="4"/>
  <c r="F45" i="4"/>
  <c r="G10" i="8"/>
  <c r="I27" i="4"/>
  <c r="F11" i="8"/>
  <c r="F8" i="6"/>
  <c r="F28" i="4"/>
  <c r="F30" i="4"/>
  <c r="G44" i="4"/>
  <c r="F9" i="6"/>
  <c r="F12" i="6"/>
  <c r="F13" i="6"/>
  <c r="F29" i="4"/>
  <c r="G7" i="6"/>
  <c r="F7" i="6" s="1"/>
  <c r="F44" i="4" l="1"/>
  <c r="C14" i="3"/>
  <c r="K8" i="4"/>
  <c r="J11" i="7"/>
  <c r="G11" i="7"/>
  <c r="H11" i="7"/>
  <c r="F10" i="8"/>
  <c r="F13" i="7"/>
  <c r="F27" i="4"/>
  <c r="G42" i="4"/>
  <c r="F42" i="4" s="1"/>
  <c r="J8" i="4" l="1"/>
  <c r="G11" i="3"/>
  <c r="G9" i="3"/>
  <c r="G6" i="3" s="1"/>
  <c r="I8" i="4"/>
  <c r="E9" i="3"/>
  <c r="H8" i="4"/>
  <c r="F11" i="7"/>
  <c r="E11" i="7" s="1"/>
  <c r="E13" i="7"/>
  <c r="D6" i="3" l="1"/>
  <c r="E11" i="3"/>
  <c r="E6" i="3"/>
  <c r="F9" i="3"/>
  <c r="F6" i="3" s="1"/>
  <c r="F11" i="3"/>
  <c r="B14" i="3" l="1"/>
  <c r="D11" i="3"/>
  <c r="G8" i="4"/>
  <c r="F8" i="4" s="1"/>
  <c r="C9" i="3"/>
  <c r="B9" i="3" s="1"/>
  <c r="F11" i="4"/>
  <c r="B8" i="3" l="1"/>
  <c r="B12" i="3"/>
  <c r="C11" i="3"/>
  <c r="B11" i="3" s="1"/>
  <c r="F9" i="4"/>
  <c r="C6" i="3" l="1"/>
  <c r="B6" i="3" s="1"/>
</calcChain>
</file>

<file path=xl/sharedStrings.xml><?xml version="1.0" encoding="utf-8"?>
<sst xmlns="http://schemas.openxmlformats.org/spreadsheetml/2006/main" count="448" uniqueCount="157">
  <si>
    <t xml:space="preserve">Муниципальный заказчик подпрограммы </t>
  </si>
  <si>
    <t>Управление образования администрации городского округа  Фрязино</t>
  </si>
  <si>
    <t>Главный распорядитель бюджетных средств</t>
  </si>
  <si>
    <t>Расходы (тыс. рублей)</t>
  </si>
  <si>
    <t>Всего</t>
  </si>
  <si>
    <t>2020 год</t>
  </si>
  <si>
    <t>2021 год</t>
  </si>
  <si>
    <t>2022 год</t>
  </si>
  <si>
    <t>2023 год</t>
  </si>
  <si>
    <t>2024 год</t>
  </si>
  <si>
    <t>Средства бюджета Московской области</t>
  </si>
  <si>
    <t>Средства бюджета города Фрязино</t>
  </si>
  <si>
    <t>Мероприятия по реализации подпрограммы</t>
  </si>
  <si>
    <t>Срок исполнения мероприятия</t>
  </si>
  <si>
    <t>Источники финансового обеспечения</t>
  </si>
  <si>
    <t>Объем финансирования мероприятия в году предшествующему году начала реализации программы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</si>
  <si>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</si>
  <si>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</si>
  <si>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</si>
  <si>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2020 - 2024 годы</t>
  </si>
  <si>
    <t>Итого, в том числе по годам:</t>
  </si>
  <si>
    <t>Управление образования и подведомственные учреждения</t>
  </si>
  <si>
    <t>1.1.</t>
  </si>
  <si>
    <t>1.2.</t>
  </si>
  <si>
    <t>1.3.</t>
  </si>
  <si>
    <t>2.</t>
  </si>
  <si>
    <t>Итого</t>
  </si>
  <si>
    <t>2.1.</t>
  </si>
  <si>
    <t>2.2.</t>
  </si>
  <si>
    <t>Управление образования, Администрация детского сада "IMBAMBINI"</t>
  </si>
  <si>
    <t>2.3.</t>
  </si>
  <si>
    <t>2.4.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</si>
  <si>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</si>
  <si>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</si>
  <si>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всего</t>
  </si>
  <si>
    <t>Всего в том числе:</t>
  </si>
  <si>
    <t>Средства федерального бюджета</t>
  </si>
  <si>
    <t>Внебюджетные источники</t>
  </si>
  <si>
    <t>№                  п/п</t>
  </si>
  <si>
    <t>Всего                       (тыс. руб.)</t>
  </si>
  <si>
    <t>Объемы финансового обеспечения по годам   (тыс. руб.)</t>
  </si>
  <si>
    <t>Основное мероприятие 01. Финансовое обеспечение деятельности образовательных организаций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</si>
  <si>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</si>
  <si>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 xml:space="preserve">Средства федерального бюджета </t>
  </si>
  <si>
    <t>1.4.</t>
  </si>
  <si>
    <t>Повышение доступности образования для некоторых категорий обучающихся</t>
  </si>
  <si>
    <t>3.</t>
  </si>
  <si>
    <t>3.1.</t>
  </si>
  <si>
    <t>Муниципальный заказчик подпрограммы муниципальной программы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</si>
  <si>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</si>
  <si>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</si>
  <si>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</si>
  <si>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Всего, тыс. руб</t>
  </si>
  <si>
    <t>Объемы  финансового обеспечения по годам  (тыс. руб.)</t>
  </si>
  <si>
    <t>Ответственный за выполнение</t>
  </si>
  <si>
    <r>
      <rPr>
        <sz val="12"/>
        <color rgb="FF000000"/>
        <rFont val="Times New Roman"/>
        <family val="1"/>
        <charset val="204"/>
      </rPr>
      <t>2.</t>
    </r>
  </si>
  <si>
    <t>4.</t>
  </si>
  <si>
    <t>4.1.</t>
  </si>
  <si>
    <t xml:space="preserve">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</si>
  <si>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rgb="FF000000"/>
        <rFont val="Arial"/>
        <family val="2"/>
        <charset val="204"/>
      </rPr>
      <t>«</t>
    </r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</si>
  <si>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>Паспорт подпрограммы V «Обеспечивающая подпрограмма» (далее – подпрограмма)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</si>
  <si>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</si>
  <si>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</si>
  <si>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</si>
  <si>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 xml:space="preserve">                          Приложение 9</t>
  </si>
  <si>
    <t xml:space="preserve">                   «Приложение  5
к подпрограмме V «Обеспечивающая подпрограмма» муниципальной программы «Образование»   </t>
  </si>
  <si>
    <t xml:space="preserve">Перечень мероприятий подпрограммы V «Обеспечивающая подпрограмма» </t>
  </si>
  <si>
    <t>№                   п/п</t>
  </si>
  <si>
    <t>Всего              (тыс. руб.)</t>
  </si>
  <si>
    <t>Объемы финансового обеспечения по годам (тыс. руб.)</t>
  </si>
  <si>
    <t>Основное мероприятие 01.  Создание условий для реализации полномочий органов местного самоуправления</t>
  </si>
  <si>
    <t>Итого, в том числе по годам</t>
  </si>
  <si>
    <t>Управление образования</t>
  </si>
  <si>
    <t>Мероприятие 01.01                      Обеспечение деятельности муниципальных органов- учреждения в сфере образования</t>
  </si>
  <si>
    <t>Мероприятие 01.03                      Мероприятия в сфере образования</t>
  </si>
  <si>
    <t xml:space="preserve">                          Приложение 8</t>
  </si>
  <si>
    <t xml:space="preserve">от                      № </t>
  </si>
  <si>
    <t xml:space="preserve">от                             № </t>
  </si>
  <si>
    <t xml:space="preserve"> </t>
  </si>
  <si>
    <t>Средства бюджета городского округа Фрязино</t>
  </si>
  <si>
    <t>».</t>
  </si>
  <si>
    <t>Проведен капитальный ремонт в муниципальных дошкольных организациях</t>
  </si>
  <si>
    <t>Администрация городского округа Фрязино</t>
  </si>
  <si>
    <t>5.</t>
  </si>
  <si>
    <t>Основное мероприятие 08. Модернизация школьных систем образования в рамках государственной программы Российской Федерации «Развитие образования»</t>
  </si>
  <si>
    <t>5.1.</t>
  </si>
  <si>
    <t xml:space="preserve">Основное мероприятие E1. Федеральный проект «Современная школа» </t>
  </si>
  <si>
    <t>Всего по ГРБС, в том числе:</t>
  </si>
  <si>
    <t>Наименование главного распорядителя средств бюджета городского округа Фрязино</t>
  </si>
  <si>
    <t>Управление образования администрации городского округа  Фрязино (далее – Управление образования)</t>
  </si>
  <si>
    <t>Всего по ГРБС, в том числе :</t>
  </si>
  <si>
    <t>Всего по подпрограмме, в том числе:</t>
  </si>
  <si>
    <t>Управление образования администрации городского округа Фрязино (далее - Управление образования)</t>
  </si>
  <si>
    <t>Управление образования и подведомственные учреждения, Администрация г.о. Фрязино и подведомственные учреждения</t>
  </si>
  <si>
    <t>Администрация г.о. Фрязино и подведомственные учреждения</t>
  </si>
  <si>
    <t>Администрация  городского округа Фрязино</t>
  </si>
  <si>
    <t>Мероприятие E1.01.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</si>
  <si>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6.</t>
  </si>
  <si>
    <t>2025 год</t>
  </si>
  <si>
    <t>2026 год</t>
  </si>
  <si>
    <t>2027 год</t>
  </si>
  <si>
    <t>2023 - 2027 годы</t>
  </si>
  <si>
    <t>Администрация г.о. Фрязино</t>
  </si>
  <si>
    <t xml:space="preserve"> «Общее образование» муниципальной программы городского округа Фрязино Московской области «Образование» на 2023 -2027 годы»</t>
  </si>
  <si>
    <t>2023-2027 годы</t>
  </si>
  <si>
    <t>2024год</t>
  </si>
  <si>
    <t>5.2.</t>
  </si>
  <si>
    <t>Паспорт подпрограммы 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«Образование» на 2023 - 2027 годы (далее - подпрограмма)</t>
  </si>
  <si>
    <t>Приложение к подпрограмме II</t>
  </si>
  <si>
    <t>Перечень мероприятий подпрограммы 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- подпрограмма)</t>
  </si>
  <si>
    <t xml:space="preserve">                                                     Приложение к подпрограмме I</t>
  </si>
  <si>
    <t>Перечень мероприятий подпрограммы I «Общее образование» муниципальной программы городского округа Фрязино Московской области «Образование»  (далее - подпрограмма)</t>
  </si>
  <si>
    <t>Паспорт подпрограммы I «Общее образование» муниципальной программы городского округа Фрязино Московской области «Образование» (далее - подпрограмма)</t>
  </si>
  <si>
    <t>Мероприятие 08.05.          Обеспечение в отношении объектов капитального ремонта требований к антитеррористичческой защищенности объектов (территорий), установленных законодательством</t>
  </si>
  <si>
    <t>Мероприятие 07.01           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</si>
  <si>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Основное мероприятие 04.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</si>
  <si>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Мероприятие 04.01.                                 Расходы на обеспечение деятельности (оказание услуг) муниципальных учреждений- общеобразовательные организации, оказывающие услуги дошкольного, начального общего, основного общего, среднего общего образования</t>
  </si>
  <si>
    <t>Основное мероприятие 07.            Проведение капитального ремонта объектов дошкольного образования, закупка оборудования</t>
  </si>
  <si>
    <t>Основное мероприятие 02.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</si>
  <si>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r>
      <t xml:space="preserve">                                                   </t>
    </r>
    <r>
      <rPr>
        <sz val="14"/>
        <color rgb="FF000000"/>
        <rFont val="Times New Roman"/>
        <family val="1"/>
        <charset val="204"/>
      </rPr>
      <t>Приложение  3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2023- 2027 годы»</t>
    </r>
  </si>
  <si>
    <t xml:space="preserve"> Приложение  2
к муниципальной программе городского округа Фрязино Московской области «Образование» на 2023- 2027 годы»</t>
  </si>
  <si>
    <t>Приложение  1
      к муниципальной программе городского округа Фрязино Московской области «Образование» на 2023 - 2027 годы»</t>
  </si>
  <si>
    <t>Мероприятие 02.01                               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</si>
  <si>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5.3.</t>
  </si>
  <si>
    <t>5.4.</t>
  </si>
  <si>
    <t>5.5.</t>
  </si>
  <si>
    <t>6.1.</t>
  </si>
  <si>
    <t>6.2.</t>
  </si>
  <si>
    <r>
      <t xml:space="preserve">    </t>
    </r>
    <r>
      <rPr>
        <sz val="10"/>
        <color rgb="FF00B050"/>
        <rFont val="Times New Roman"/>
        <family val="1"/>
        <charset val="204"/>
      </rPr>
      <t>В том числе</t>
    </r>
    <r>
      <rPr>
        <sz val="10"/>
        <color rgb="FF000000"/>
        <rFont val="Times New Roman"/>
        <family val="1"/>
        <charset val="204"/>
      </rPr>
      <t>:         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</si>
  <si>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t>Итого: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</si>
  <si>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</si>
  <si>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</si>
  <si>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E1.02. Обеспечение условия для функционирования центров образования естественно-научной и технологической направленностей</t>
  </si>
  <si>
    <t xml:space="preserve">                   Приложение  
к подпрограмме IV «Обеспечивающая подпрограмма» муниципальной программы «Образование»   </t>
  </si>
  <si>
    <t>Перечень мероприятий подпрограммы IV «Обеспечивающая подпрограмма» (далее - подпрограмма)</t>
  </si>
  <si>
    <t>Паспорт подпрограммы IV  «Обеспечивающая подпрограмма» (далее - подпрограмма)</t>
  </si>
  <si>
    <t>Мероприятие 01.10. Финансовое обеспечение выплаты компенсации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том числе:</t>
  </si>
  <si>
    <t>Мероприятие 01.08. 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 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</si>
  <si>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Мероприятие 01.07. Финансовое обеспечение государственных гарантий реализации прав на получение общедоступного и 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</si>
  <si>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Мероприятие 01.11.                               Расходы на обеспечение деятельности (оказание услуг) муниципальных учреждений- общеобразовательные организации, оказывающие услуги дошкольного, начального общего, основного общего, среднего общего образования</t>
  </si>
  <si>
    <t>Мероприятие 01.17.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</si>
  <si>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1.5.</t>
  </si>
  <si>
    <t>Мероприятие 02.08.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</si>
  <si>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02.10.                           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 в муниципальных общеобразовательных организациях</t>
  </si>
  <si>
    <t>Мероприятие 02.13. Создание и содержание мест для детей в возрасте от 1,5 до 7 лет в организациях, осуществляющих присмотр и уход за детьми</t>
  </si>
  <si>
    <t>Мероприятие 08.01. Проведение работ по капитальному ремонту зданий региональных (муниципальных) общеобразовательных организаций</t>
  </si>
  <si>
    <t>Мероприятие 08.02.                       Оснащение отремонтированных зданий общеобразовательных организаций средствами обучения и воспитания</t>
  </si>
  <si>
    <t>Мероприятие 08.03. Разработка проектно-сметной документации на проведение капитального ремонта зданий муниципальных общеобразовательных организаций</t>
  </si>
  <si>
    <t>Мероприятие 08.04.         Благоустройство территорий муниципальных общеобразовательных организаций, в зданиях которых выполнен капитальный ремонт</t>
  </si>
  <si>
    <t>Основное мероприятие 01.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</si>
  <si>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t>Мероприятие 01.01                      Стипендии в области образования, культуры и искусства (юные дарования, одаренные дети)</t>
  </si>
  <si>
    <t>Основное мероприятие 02. Финансовое обеспечение оказания услуг (выполнения работ) организациями  дополнительного образования</t>
  </si>
  <si>
    <t>Мероприятие 02.01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</si>
  <si>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02.02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</si>
  <si>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02.03                 Профессиональная физическая охрана муниципальных учреждений дополнительного образования</t>
  </si>
  <si>
    <t>Основное мероприятие 04. Обеспечение функционирования модели персонифицированного финансирования дополнительного образования детей</t>
  </si>
  <si>
    <t>Мероприятие 04.01                      Внедрение и обеспечение функционирования модели персонифицированного финансирования дополнительного образования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</si>
</sst>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\-mmm"/>
  </numFmts>
  <fonts count="25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0"/>
      <color rgb="FF00B05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6">
    <xf numFmtId="0" fontId="0" fillId="0" borderId="0"/>
    <xf numFmtId="0" fontId="14" fillId="0" borderId="27"/>
    <xf numFmtId="0" fontId="14" fillId="0" borderId="27"/>
    <xf numFmtId="0" fontId="15" fillId="0" borderId="27"/>
    <xf numFmtId="0" fontId="15" fillId="0" borderId="27"/>
    <xf numFmtId="0" fontId="15" fillId="0" borderId="27"/>
  </cellStyleXfs>
  <cellXfs count="499">
    <xf numFmtId="0" fontId="0" fillId="0" borderId="0" xfId="0"/>
    <xf numFmtId="0" fontId="1" fillId="0" borderId="1" xfId="0" applyNumberFormat="1" applyFont="1" applyBorder="1"/>
    <xf numFmtId="0" fontId="2" fillId="0" borderId="1" xfId="0" applyNumberFormat="1" applyFont="1" applyBorder="1"/>
    <xf numFmtId="0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0" fillId="0" borderId="1" xfId="0" applyFont="1" applyBorder="1"/>
    <xf numFmtId="0" fontId="3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0" fillId="0" borderId="1" xfId="0" applyNumberFormat="1" applyFont="1" applyBorder="1"/>
    <xf numFmtId="0" fontId="3" fillId="0" borderId="1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top"/>
    </xf>
    <xf numFmtId="0" fontId="9" fillId="0" borderId="18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30" xfId="0" applyNumberFormat="1" applyFont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 wrapText="1"/>
    </xf>
    <xf numFmtId="4" fontId="9" fillId="0" borderId="15" xfId="0" applyNumberFormat="1" applyFont="1" applyBorder="1" applyAlignment="1">
      <alignment horizontal="center" vertical="top" wrapText="1"/>
    </xf>
    <xf numFmtId="0" fontId="9" fillId="0" borderId="19" xfId="0" applyNumberFormat="1" applyFont="1" applyBorder="1" applyAlignment="1">
      <alignment horizontal="left" vertical="top" wrapText="1"/>
    </xf>
    <xf numFmtId="4" fontId="9" fillId="0" borderId="12" xfId="0" applyNumberFormat="1" applyFont="1" applyBorder="1" applyAlignment="1">
      <alignment horizontal="center" vertical="top" wrapText="1"/>
    </xf>
    <xf numFmtId="0" fontId="9" fillId="0" borderId="14" xfId="0" applyNumberFormat="1" applyFont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center" vertical="top" wrapText="1"/>
    </xf>
    <xf numFmtId="0" fontId="10" fillId="0" borderId="1" xfId="0" applyNumberFormat="1" applyFont="1" applyBorder="1"/>
    <xf numFmtId="0" fontId="4" fillId="0" borderId="13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left" vertical="top" wrapText="1"/>
    </xf>
    <xf numFmtId="4" fontId="4" fillId="0" borderId="12" xfId="0" applyNumberFormat="1" applyFont="1" applyBorder="1" applyAlignment="1">
      <alignment horizontal="center" vertical="top" wrapText="1"/>
    </xf>
    <xf numFmtId="0" fontId="4" fillId="0" borderId="22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/>
    <xf numFmtId="0" fontId="11" fillId="0" borderId="1" xfId="0" applyNumberFormat="1" applyFont="1" applyBorder="1" applyAlignment="1">
      <alignment wrapText="1"/>
    </xf>
    <xf numFmtId="4" fontId="4" fillId="0" borderId="7" xfId="0" applyNumberFormat="1" applyFont="1" applyFill="1" applyBorder="1" applyAlignment="1">
      <alignment horizontal="center" vertical="top" wrapText="1"/>
    </xf>
    <xf numFmtId="4" fontId="7" fillId="0" borderId="7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/>
    <xf numFmtId="4" fontId="7" fillId="0" borderId="15" xfId="0" applyNumberFormat="1" applyFont="1" applyFill="1" applyBorder="1" applyAlignment="1">
      <alignment horizontal="center" vertical="top" wrapText="1"/>
    </xf>
    <xf numFmtId="4" fontId="7" fillId="0" borderId="12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4" fillId="0" borderId="7" xfId="0" applyNumberFormat="1" applyFont="1" applyFill="1" applyBorder="1" applyAlignment="1">
      <alignment horizontal="center" wrapText="1"/>
    </xf>
    <xf numFmtId="4" fontId="7" fillId="0" borderId="7" xfId="0" applyNumberFormat="1" applyFont="1" applyFill="1" applyBorder="1" applyAlignment="1">
      <alignment horizontal="center" vertical="top"/>
    </xf>
    <xf numFmtId="0" fontId="0" fillId="0" borderId="27" xfId="0" applyNumberFormat="1" applyFont="1" applyBorder="1"/>
    <xf numFmtId="4" fontId="7" fillId="0" borderId="43" xfId="0" applyNumberFormat="1" applyFont="1" applyFill="1" applyBorder="1" applyAlignment="1">
      <alignment horizontal="center" vertical="top"/>
    </xf>
    <xf numFmtId="0" fontId="0" fillId="0" borderId="27" xfId="1" applyFont="1"/>
    <xf numFmtId="0" fontId="5" fillId="0" borderId="27" xfId="1" applyNumberFormat="1" applyFont="1" applyBorder="1" applyAlignment="1">
      <alignment horizontal="right"/>
    </xf>
    <xf numFmtId="0" fontId="0" fillId="0" borderId="27" xfId="3" applyFont="1"/>
    <xf numFmtId="0" fontId="0" fillId="0" borderId="27" xfId="5" applyFont="1"/>
    <xf numFmtId="0" fontId="0" fillId="0" borderId="27" xfId="5" applyNumberFormat="1" applyFont="1" applyBorder="1"/>
    <xf numFmtId="0" fontId="10" fillId="0" borderId="27" xfId="5" applyNumberFormat="1" applyFont="1" applyBorder="1"/>
    <xf numFmtId="4" fontId="4" fillId="0" borderId="7" xfId="5" applyNumberFormat="1" applyFont="1" applyFill="1" applyBorder="1" applyAlignment="1">
      <alignment horizontal="center" vertical="top" wrapText="1"/>
    </xf>
    <xf numFmtId="0" fontId="11" fillId="0" borderId="27" xfId="5" applyNumberFormat="1" applyFont="1" applyBorder="1"/>
    <xf numFmtId="4" fontId="7" fillId="0" borderId="28" xfId="0" applyNumberFormat="1" applyFont="1" applyFill="1" applyBorder="1" applyAlignment="1">
      <alignment horizontal="center" vertical="top" wrapText="1"/>
    </xf>
    <xf numFmtId="4" fontId="7" fillId="0" borderId="44" xfId="0" applyNumberFormat="1" applyFont="1" applyFill="1" applyBorder="1" applyAlignment="1">
      <alignment horizontal="center" vertical="top"/>
    </xf>
    <xf numFmtId="0" fontId="3" fillId="0" borderId="44" xfId="0" applyNumberFormat="1" applyFont="1" applyBorder="1" applyAlignment="1">
      <alignment vertical="top" wrapText="1"/>
    </xf>
    <xf numFmtId="0" fontId="1" fillId="0" borderId="0" xfId="0" applyFont="1"/>
    <xf numFmtId="0" fontId="7" fillId="0" borderId="1" xfId="0" applyNumberFormat="1" applyFont="1" applyBorder="1" applyAlignment="1">
      <alignment horizontal="right"/>
    </xf>
    <xf numFmtId="0" fontId="6" fillId="0" borderId="27" xfId="0" applyNumberFormat="1" applyFont="1" applyBorder="1"/>
    <xf numFmtId="0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4" fontId="16" fillId="0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right"/>
    </xf>
    <xf numFmtId="0" fontId="1" fillId="0" borderId="7" xfId="0" applyNumberFormat="1" applyFont="1" applyFill="1" applyBorder="1"/>
    <xf numFmtId="0" fontId="4" fillId="0" borderId="43" xfId="0" applyNumberFormat="1" applyFont="1" applyFill="1" applyBorder="1" applyAlignment="1">
      <alignment horizontal="left" vertical="top" wrapText="1"/>
    </xf>
    <xf numFmtId="0" fontId="1" fillId="0" borderId="43" xfId="0" applyNumberFormat="1" applyFont="1" applyFill="1" applyBorder="1"/>
    <xf numFmtId="0" fontId="4" fillId="0" borderId="44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right"/>
    </xf>
    <xf numFmtId="0" fontId="0" fillId="0" borderId="0" xfId="0" applyFill="1"/>
    <xf numFmtId="4" fontId="7" fillId="0" borderId="44" xfId="0" applyNumberFormat="1" applyFont="1" applyFill="1" applyBorder="1" applyAlignment="1">
      <alignment horizontal="center" vertical="top" wrapText="1"/>
    </xf>
    <xf numFmtId="4" fontId="1" fillId="0" borderId="44" xfId="0" applyNumberFormat="1" applyFont="1" applyFill="1" applyBorder="1" applyAlignment="1">
      <alignment horizontal="center" vertical="center"/>
    </xf>
    <xf numFmtId="0" fontId="3" fillId="0" borderId="44" xfId="0" applyNumberFormat="1" applyFont="1" applyFill="1" applyBorder="1" applyAlignment="1">
      <alignment vertical="top" wrapText="1"/>
    </xf>
    <xf numFmtId="0" fontId="4" fillId="0" borderId="33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0" fillId="0" borderId="1" xfId="0" applyFont="1" applyFill="1" applyBorder="1" applyAlignment="1">
      <alignment vertical="top"/>
    </xf>
    <xf numFmtId="0" fontId="3" fillId="0" borderId="44" xfId="0" applyNumberFormat="1" applyFont="1" applyBorder="1" applyAlignment="1">
      <alignment horizontal="left" vertical="top" wrapText="1"/>
    </xf>
    <xf numFmtId="0" fontId="0" fillId="0" borderId="27" xfId="0" applyFont="1" applyBorder="1"/>
    <xf numFmtId="4" fontId="1" fillId="0" borderId="44" xfId="0" applyNumberFormat="1" applyFont="1" applyBorder="1" applyAlignment="1">
      <alignment horizontal="center" vertical="center" wrapText="1"/>
    </xf>
    <xf numFmtId="4" fontId="1" fillId="0" borderId="44" xfId="0" applyNumberFormat="1" applyFont="1" applyFill="1" applyBorder="1" applyAlignment="1">
      <alignment horizontal="center" vertical="center" wrapText="1"/>
    </xf>
    <xf numFmtId="0" fontId="3" fillId="0" borderId="44" xfId="0" applyFont="1" applyBorder="1" applyAlignment="1">
      <alignment vertical="top" wrapText="1"/>
    </xf>
    <xf numFmtId="0" fontId="3" fillId="0" borderId="44" xfId="0" applyNumberFormat="1" applyFont="1" applyBorder="1" applyAlignment="1">
      <alignment vertical="top"/>
    </xf>
    <xf numFmtId="0" fontId="4" fillId="0" borderId="44" xfId="0" applyNumberFormat="1" applyFont="1" applyBorder="1" applyAlignment="1">
      <alignment vertical="top"/>
    </xf>
    <xf numFmtId="0" fontId="3" fillId="0" borderId="44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top"/>
    </xf>
    <xf numFmtId="0" fontId="3" fillId="0" borderId="19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top" wrapText="1"/>
    </xf>
    <xf numFmtId="165" fontId="4" fillId="0" borderId="12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vertical="top" wrapText="1"/>
    </xf>
    <xf numFmtId="0" fontId="9" fillId="0" borderId="44" xfId="3" applyNumberFormat="1" applyFont="1" applyBorder="1" applyAlignment="1">
      <alignment vertical="top" wrapText="1"/>
    </xf>
    <xf numFmtId="4" fontId="9" fillId="0" borderId="44" xfId="3" applyNumberFormat="1" applyFont="1" applyBorder="1" applyAlignment="1">
      <alignment horizontal="center" vertical="top" wrapText="1"/>
    </xf>
    <xf numFmtId="0" fontId="0" fillId="0" borderId="27" xfId="3" applyFont="1" applyAlignment="1">
      <alignment horizontal="right"/>
    </xf>
    <xf numFmtId="0" fontId="1" fillId="0" borderId="1" xfId="0" applyNumberFormat="1" applyFont="1" applyBorder="1" applyAlignment="1">
      <alignment horizontal="right"/>
    </xf>
    <xf numFmtId="4" fontId="16" fillId="0" borderId="44" xfId="0" applyNumberFormat="1" applyFont="1" applyFill="1" applyBorder="1" applyAlignment="1">
      <alignment horizontal="center" vertical="top"/>
    </xf>
    <xf numFmtId="0" fontId="3" fillId="0" borderId="44" xfId="0" applyNumberFormat="1" applyFont="1" applyFill="1" applyBorder="1" applyAlignment="1">
      <alignment horizontal="left" vertical="top" wrapText="1"/>
    </xf>
    <xf numFmtId="0" fontId="3" fillId="0" borderId="44" xfId="1" applyNumberFormat="1" applyFont="1" applyFill="1" applyBorder="1" applyAlignment="1">
      <alignment vertical="top" wrapText="1"/>
    </xf>
    <xf numFmtId="0" fontId="4" fillId="0" borderId="44" xfId="1" applyNumberFormat="1" applyFont="1" applyFill="1" applyBorder="1" applyAlignment="1">
      <alignment vertical="top" wrapText="1"/>
    </xf>
    <xf numFmtId="0" fontId="3" fillId="0" borderId="44" xfId="1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/>
    <xf numFmtId="0" fontId="0" fillId="0" borderId="27" xfId="0" applyNumberFormat="1" applyFont="1" applyFill="1" applyBorder="1"/>
    <xf numFmtId="4" fontId="18" fillId="0" borderId="44" xfId="1" applyNumberFormat="1" applyFont="1" applyFill="1" applyBorder="1" applyAlignment="1">
      <alignment horizontal="center" vertical="top" wrapText="1"/>
    </xf>
    <xf numFmtId="4" fontId="18" fillId="0" borderId="44" xfId="1" applyNumberFormat="1" applyFont="1" applyFill="1" applyBorder="1" applyAlignment="1">
      <alignment horizontal="center" vertical="top"/>
    </xf>
    <xf numFmtId="0" fontId="9" fillId="0" borderId="44" xfId="3" applyNumberFormat="1" applyFont="1" applyFill="1" applyBorder="1" applyAlignment="1">
      <alignment vertical="top" wrapText="1"/>
    </xf>
    <xf numFmtId="0" fontId="9" fillId="0" borderId="44" xfId="3" applyNumberFormat="1" applyFont="1" applyFill="1" applyBorder="1" applyAlignment="1">
      <alignment horizontal="left" vertical="top" wrapText="1"/>
    </xf>
    <xf numFmtId="0" fontId="1" fillId="0" borderId="27" xfId="1" applyNumberFormat="1" applyFont="1" applyFill="1" applyBorder="1"/>
    <xf numFmtId="0" fontId="2" fillId="0" borderId="27" xfId="1" applyNumberFormat="1" applyFont="1" applyFill="1" applyBorder="1"/>
    <xf numFmtId="0" fontId="0" fillId="0" borderId="27" xfId="1" applyFont="1" applyFill="1"/>
    <xf numFmtId="0" fontId="8" fillId="0" borderId="44" xfId="1" applyNumberFormat="1" applyFont="1" applyFill="1" applyBorder="1" applyAlignment="1">
      <alignment vertical="top" wrapText="1"/>
    </xf>
    <xf numFmtId="0" fontId="0" fillId="0" borderId="27" xfId="1" applyNumberFormat="1" applyFont="1" applyFill="1" applyBorder="1" applyAlignment="1">
      <alignment horizontal="right"/>
    </xf>
    <xf numFmtId="0" fontId="3" fillId="0" borderId="44" xfId="0" applyNumberFormat="1" applyFont="1" applyFill="1" applyBorder="1" applyAlignment="1">
      <alignment horizontal="left" vertical="top" wrapText="1"/>
    </xf>
    <xf numFmtId="0" fontId="0" fillId="0" borderId="53" xfId="3" applyFont="1" applyBorder="1"/>
    <xf numFmtId="4" fontId="7" fillId="0" borderId="3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vertical="top" wrapText="1"/>
    </xf>
    <xf numFmtId="165" fontId="4" fillId="0" borderId="44" xfId="0" applyNumberFormat="1" applyFont="1" applyFill="1" applyBorder="1" applyAlignment="1">
      <alignment horizontal="center" vertical="top" wrapText="1"/>
    </xf>
    <xf numFmtId="0" fontId="4" fillId="0" borderId="44" xfId="0" applyNumberFormat="1" applyFont="1" applyFill="1" applyBorder="1" applyAlignment="1">
      <alignment vertical="top" wrapText="1"/>
    </xf>
    <xf numFmtId="0" fontId="3" fillId="0" borderId="44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right"/>
    </xf>
    <xf numFmtId="0" fontId="4" fillId="0" borderId="44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18" fillId="0" borderId="8" xfId="0" applyNumberFormat="1" applyFont="1" applyFill="1" applyBorder="1" applyAlignment="1">
      <alignment horizontal="left" vertical="top" wrapText="1"/>
    </xf>
    <xf numFmtId="0" fontId="18" fillId="0" borderId="7" xfId="0" applyNumberFormat="1" applyFont="1" applyFill="1" applyBorder="1" applyAlignment="1">
      <alignment vertical="top" wrapText="1"/>
    </xf>
    <xf numFmtId="4" fontId="16" fillId="0" borderId="28" xfId="0" applyNumberFormat="1" applyFont="1" applyFill="1" applyBorder="1" applyAlignment="1">
      <alignment horizontal="center" vertical="top" wrapText="1"/>
    </xf>
    <xf numFmtId="4" fontId="16" fillId="0" borderId="44" xfId="0" applyNumberFormat="1" applyFont="1" applyFill="1" applyBorder="1" applyAlignment="1">
      <alignment horizontal="center" vertical="top" wrapText="1"/>
    </xf>
    <xf numFmtId="4" fontId="20" fillId="0" borderId="44" xfId="0" applyNumberFormat="1" applyFont="1" applyFill="1" applyBorder="1" applyAlignment="1">
      <alignment horizontal="center" vertical="top"/>
    </xf>
    <xf numFmtId="0" fontId="21" fillId="0" borderId="44" xfId="0" applyFont="1" applyFill="1" applyBorder="1"/>
    <xf numFmtId="0" fontId="0" fillId="0" borderId="27" xfId="5" applyFont="1" applyFill="1"/>
    <xf numFmtId="0" fontId="3" fillId="0" borderId="7" xfId="5" applyNumberFormat="1" applyFont="1" applyFill="1" applyBorder="1" applyAlignment="1">
      <alignment horizontal="center" vertical="center" wrapText="1"/>
    </xf>
    <xf numFmtId="0" fontId="3" fillId="0" borderId="28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center" vertical="center" wrapText="1"/>
    </xf>
    <xf numFmtId="0" fontId="4" fillId="0" borderId="8" xfId="5" applyNumberFormat="1" applyFont="1" applyFill="1" applyBorder="1" applyAlignment="1">
      <alignment horizontal="center" vertical="center" wrapText="1"/>
    </xf>
    <xf numFmtId="0" fontId="4" fillId="0" borderId="41" xfId="5" applyNumberFormat="1" applyFont="1" applyFill="1" applyBorder="1" applyAlignment="1">
      <alignment horizontal="left" vertical="top" wrapText="1"/>
    </xf>
    <xf numFmtId="4" fontId="4" fillId="0" borderId="36" xfId="5" applyNumberFormat="1" applyFont="1" applyFill="1" applyBorder="1" applyAlignment="1">
      <alignment horizontal="center" vertical="top" wrapText="1"/>
    </xf>
    <xf numFmtId="4" fontId="4" fillId="0" borderId="8" xfId="5" applyNumberFormat="1" applyFont="1" applyFill="1" applyBorder="1" applyAlignment="1">
      <alignment horizontal="center" vertical="top" wrapText="1"/>
    </xf>
    <xf numFmtId="0" fontId="4" fillId="0" borderId="18" xfId="5" applyNumberFormat="1" applyFont="1" applyFill="1" applyBorder="1" applyAlignment="1">
      <alignment horizontal="left" vertical="top" wrapText="1"/>
    </xf>
    <xf numFmtId="0" fontId="4" fillId="0" borderId="7" xfId="5" applyNumberFormat="1" applyFont="1" applyFill="1" applyBorder="1" applyAlignment="1">
      <alignment horizontal="left" vertical="top" wrapText="1"/>
    </xf>
    <xf numFmtId="4" fontId="4" fillId="0" borderId="12" xfId="5" applyNumberFormat="1" applyFont="1" applyFill="1" applyBorder="1" applyAlignment="1">
      <alignment horizontal="center" vertical="top" wrapText="1"/>
    </xf>
    <xf numFmtId="0" fontId="4" fillId="0" borderId="40" xfId="5" applyNumberFormat="1" applyFont="1" applyFill="1" applyBorder="1" applyAlignment="1">
      <alignment horizontal="left" vertical="top" wrapText="1"/>
    </xf>
    <xf numFmtId="0" fontId="11" fillId="0" borderId="27" xfId="5" applyNumberFormat="1" applyFont="1" applyFill="1" applyBorder="1"/>
    <xf numFmtId="0" fontId="11" fillId="0" borderId="27" xfId="5" applyNumberFormat="1" applyFont="1" applyFill="1" applyBorder="1" applyAlignment="1">
      <alignment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right"/>
    </xf>
    <xf numFmtId="0" fontId="3" fillId="0" borderId="7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top"/>
    </xf>
    <xf numFmtId="0" fontId="4" fillId="0" borderId="12" xfId="5" applyNumberFormat="1" applyFont="1" applyFill="1" applyBorder="1" applyAlignment="1">
      <alignment horizontal="left" vertical="top" wrapText="1"/>
    </xf>
    <xf numFmtId="0" fontId="4" fillId="0" borderId="15" xfId="5" applyNumberFormat="1" applyFont="1" applyFill="1" applyBorder="1" applyAlignment="1">
      <alignment horizontal="left" vertical="top" wrapText="1"/>
    </xf>
    <xf numFmtId="4" fontId="4" fillId="0" borderId="28" xfId="5" applyNumberFormat="1" applyFont="1" applyFill="1" applyBorder="1" applyAlignment="1">
      <alignment horizontal="center" vertical="top" wrapText="1"/>
    </xf>
    <xf numFmtId="4" fontId="4" fillId="0" borderId="15" xfId="5" applyNumberFormat="1" applyFont="1" applyFill="1" applyBorder="1" applyAlignment="1">
      <alignment horizontal="center" vertical="top" wrapText="1"/>
    </xf>
    <xf numFmtId="0" fontId="4" fillId="0" borderId="44" xfId="5" applyNumberFormat="1" applyFont="1" applyFill="1" applyBorder="1" applyAlignment="1">
      <alignment horizontal="left" vertical="top" wrapText="1"/>
    </xf>
    <xf numFmtId="4" fontId="4" fillId="0" borderId="44" xfId="5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18" fillId="0" borderId="44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19" fillId="0" borderId="7" xfId="0" applyNumberFormat="1" applyFont="1" applyFill="1" applyBorder="1" applyAlignment="1">
      <alignment horizontal="left" vertical="top" wrapText="1"/>
    </xf>
    <xf numFmtId="0" fontId="19" fillId="0" borderId="8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/>
    <xf numFmtId="0" fontId="11" fillId="0" borderId="0" xfId="0" applyFont="1" applyFill="1"/>
    <xf numFmtId="0" fontId="11" fillId="0" borderId="0" xfId="0" applyFont="1"/>
    <xf numFmtId="1" fontId="19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left" vertical="top" wrapText="1"/>
    </xf>
    <xf numFmtId="0" fontId="1" fillId="0" borderId="46" xfId="0" applyNumberFormat="1" applyFont="1" applyFill="1" applyBorder="1" applyAlignment="1">
      <alignment horizontal="center"/>
    </xf>
    <xf numFmtId="0" fontId="19" fillId="0" borderId="7" xfId="0" applyNumberFormat="1" applyFont="1" applyFill="1" applyBorder="1" applyAlignment="1">
      <alignment horizontal="left" vertical="top" wrapText="1"/>
    </xf>
    <xf numFmtId="0" fontId="18" fillId="0" borderId="7" xfId="0" applyNumberFormat="1" applyFont="1" applyFill="1" applyBorder="1" applyAlignment="1">
      <alignment horizontal="left" vertical="top" wrapText="1"/>
    </xf>
    <xf numFmtId="4" fontId="23" fillId="0" borderId="44" xfId="0" applyNumberFormat="1" applyFont="1" applyBorder="1" applyAlignment="1">
      <alignment horizontal="center" vertical="center" wrapText="1"/>
    </xf>
    <xf numFmtId="4" fontId="23" fillId="0" borderId="44" xfId="0" applyNumberFormat="1" applyFont="1" applyFill="1" applyBorder="1" applyAlignment="1">
      <alignment horizontal="center" vertical="center" wrapText="1"/>
    </xf>
    <xf numFmtId="4" fontId="1" fillId="3" borderId="44" xfId="0" applyNumberFormat="1" applyFont="1" applyFill="1" applyBorder="1" applyAlignment="1">
      <alignment horizontal="center" vertical="center" wrapText="1"/>
    </xf>
    <xf numFmtId="4" fontId="1" fillId="3" borderId="44" xfId="0" applyNumberFormat="1" applyFont="1" applyFill="1" applyBorder="1" applyAlignment="1">
      <alignment horizontal="center" vertical="center"/>
    </xf>
    <xf numFmtId="4" fontId="7" fillId="3" borderId="7" xfId="0" applyNumberFormat="1" applyFont="1" applyFill="1" applyBorder="1" applyAlignment="1">
      <alignment horizontal="center" vertical="top" wrapText="1"/>
    </xf>
    <xf numFmtId="0" fontId="4" fillId="3" borderId="7" xfId="0" applyNumberFormat="1" applyFont="1" applyFill="1" applyBorder="1" applyAlignment="1">
      <alignment horizontal="left" vertical="top" wrapText="1"/>
    </xf>
    <xf numFmtId="4" fontId="16" fillId="3" borderId="7" xfId="0" applyNumberFormat="1" applyFont="1" applyFill="1" applyBorder="1" applyAlignment="1">
      <alignment horizontal="center" vertical="top" wrapText="1"/>
    </xf>
    <xf numFmtId="0" fontId="4" fillId="3" borderId="44" xfId="0" applyNumberFormat="1" applyFont="1" applyFill="1" applyBorder="1" applyAlignment="1">
      <alignment horizontal="left" vertical="top" wrapText="1"/>
    </xf>
    <xf numFmtId="4" fontId="7" fillId="3" borderId="44" xfId="0" applyNumberFormat="1" applyFont="1" applyFill="1" applyBorder="1" applyAlignment="1">
      <alignment horizontal="center" vertical="top"/>
    </xf>
    <xf numFmtId="0" fontId="4" fillId="3" borderId="27" xfId="0" applyNumberFormat="1" applyFont="1" applyFill="1" applyBorder="1" applyAlignment="1">
      <alignment horizontal="center" vertical="top" wrapText="1"/>
    </xf>
    <xf numFmtId="0" fontId="1" fillId="3" borderId="0" xfId="0" applyFont="1" applyFill="1"/>
    <xf numFmtId="0" fontId="0" fillId="3" borderId="27" xfId="0" applyNumberFormat="1" applyFont="1" applyFill="1" applyBorder="1"/>
    <xf numFmtId="0" fontId="0" fillId="3" borderId="0" xfId="0" applyFill="1"/>
    <xf numFmtId="0" fontId="18" fillId="3" borderId="44" xfId="0" applyNumberFormat="1" applyFont="1" applyFill="1" applyBorder="1" applyAlignment="1">
      <alignment horizontal="left" vertical="top" wrapText="1"/>
    </xf>
    <xf numFmtId="4" fontId="16" fillId="3" borderId="44" xfId="0" applyNumberFormat="1" applyFont="1" applyFill="1" applyBorder="1" applyAlignment="1">
      <alignment horizontal="center" vertical="top" wrapText="1"/>
    </xf>
    <xf numFmtId="0" fontId="18" fillId="3" borderId="44" xfId="0" applyNumberFormat="1" applyFont="1" applyFill="1" applyBorder="1" applyAlignment="1">
      <alignment vertical="top" wrapText="1"/>
    </xf>
    <xf numFmtId="0" fontId="6" fillId="3" borderId="27" xfId="0" applyNumberFormat="1" applyFont="1" applyFill="1" applyBorder="1"/>
    <xf numFmtId="0" fontId="18" fillId="3" borderId="15" xfId="0" applyNumberFormat="1" applyFont="1" applyFill="1" applyBorder="1" applyAlignment="1">
      <alignment vertical="top" wrapText="1"/>
    </xf>
    <xf numFmtId="0" fontId="18" fillId="3" borderId="15" xfId="0" applyNumberFormat="1" applyFont="1" applyFill="1" applyBorder="1" applyAlignment="1">
      <alignment horizontal="left" vertical="top" wrapText="1"/>
    </xf>
    <xf numFmtId="4" fontId="16" fillId="3" borderId="15" xfId="0" applyNumberFormat="1" applyFont="1" applyFill="1" applyBorder="1" applyAlignment="1">
      <alignment horizontal="center" vertical="top" wrapText="1"/>
    </xf>
    <xf numFmtId="0" fontId="6" fillId="3" borderId="1" xfId="0" applyNumberFormat="1" applyFont="1" applyFill="1" applyBorder="1"/>
    <xf numFmtId="0" fontId="0" fillId="3" borderId="1" xfId="0" applyNumberFormat="1" applyFont="1" applyFill="1" applyBorder="1"/>
    <xf numFmtId="0" fontId="4" fillId="3" borderId="7" xfId="0" applyNumberFormat="1" applyFont="1" applyFill="1" applyBorder="1" applyAlignment="1">
      <alignment vertical="top" wrapText="1"/>
    </xf>
    <xf numFmtId="4" fontId="7" fillId="3" borderId="44" xfId="0" applyNumberFormat="1" applyFont="1" applyFill="1" applyBorder="1" applyAlignment="1">
      <alignment horizontal="center" vertical="top" wrapText="1"/>
    </xf>
    <xf numFmtId="0" fontId="4" fillId="3" borderId="47" xfId="0" applyNumberFormat="1" applyFont="1" applyFill="1" applyBorder="1" applyAlignment="1">
      <alignment horizontal="left" vertical="top" wrapText="1"/>
    </xf>
    <xf numFmtId="4" fontId="7" fillId="3" borderId="47" xfId="0" applyNumberFormat="1" applyFont="1" applyFill="1" applyBorder="1" applyAlignment="1">
      <alignment horizontal="center" vertical="top"/>
    </xf>
    <xf numFmtId="0" fontId="4" fillId="3" borderId="15" xfId="0" applyNumberFormat="1" applyFont="1" applyFill="1" applyBorder="1" applyAlignment="1">
      <alignment horizontal="center" vertical="top" wrapText="1"/>
    </xf>
    <xf numFmtId="0" fontId="4" fillId="3" borderId="7" xfId="0" applyNumberFormat="1" applyFont="1" applyFill="1" applyBorder="1" applyAlignment="1">
      <alignment horizontal="center" vertical="top" wrapText="1"/>
    </xf>
    <xf numFmtId="0" fontId="19" fillId="3" borderId="7" xfId="0" applyNumberFormat="1" applyFont="1" applyFill="1" applyBorder="1" applyAlignment="1">
      <alignment vertical="top" wrapText="1"/>
    </xf>
    <xf numFmtId="0" fontId="4" fillId="3" borderId="61" xfId="0" applyNumberFormat="1" applyFont="1" applyFill="1" applyBorder="1" applyAlignment="1">
      <alignment horizontal="left" vertical="top" wrapText="1"/>
    </xf>
    <xf numFmtId="0" fontId="4" fillId="3" borderId="62" xfId="0" applyNumberFormat="1" applyFont="1" applyFill="1" applyBorder="1" applyAlignment="1">
      <alignment horizontal="center" vertical="top" wrapText="1"/>
    </xf>
    <xf numFmtId="0" fontId="4" fillId="3" borderId="55" xfId="0" applyNumberFormat="1" applyFont="1" applyFill="1" applyBorder="1" applyAlignment="1">
      <alignment horizontal="center" vertical="top" wrapText="1"/>
    </xf>
    <xf numFmtId="0" fontId="19" fillId="3" borderId="7" xfId="0" applyNumberFormat="1" applyFont="1" applyFill="1" applyBorder="1" applyAlignment="1">
      <alignment horizontal="left" vertical="top" wrapText="1"/>
    </xf>
    <xf numFmtId="0" fontId="19" fillId="3" borderId="44" xfId="0" applyNumberFormat="1" applyFont="1" applyFill="1" applyBorder="1" applyAlignment="1">
      <alignment horizontal="left" vertical="top" wrapText="1"/>
    </xf>
    <xf numFmtId="0" fontId="6" fillId="0" borderId="51" xfId="0" applyNumberFormat="1" applyFont="1" applyBorder="1" applyAlignment="1">
      <alignment horizontal="center" vertical="top" wrapText="1"/>
    </xf>
    <xf numFmtId="0" fontId="6" fillId="0" borderId="57" xfId="0" applyNumberFormat="1" applyFont="1" applyBorder="1" applyAlignment="1">
      <alignment horizontal="center" vertical="top" wrapText="1"/>
    </xf>
    <xf numFmtId="0" fontId="6" fillId="0" borderId="52" xfId="0" applyNumberFormat="1" applyFont="1" applyBorder="1" applyAlignment="1">
      <alignment horizontal="center" vertical="top" wrapText="1"/>
    </xf>
    <xf numFmtId="0" fontId="6" fillId="0" borderId="53" xfId="0" applyNumberFormat="1" applyFont="1" applyBorder="1" applyAlignment="1">
      <alignment horizontal="center" vertical="top" wrapText="1"/>
    </xf>
    <xf numFmtId="0" fontId="6" fillId="0" borderId="27" xfId="0" applyNumberFormat="1" applyFont="1" applyBorder="1" applyAlignment="1">
      <alignment horizontal="center" vertical="top" wrapText="1"/>
    </xf>
    <xf numFmtId="0" fontId="6" fillId="0" borderId="54" xfId="0" applyNumberFormat="1" applyFont="1" applyBorder="1" applyAlignment="1">
      <alignment horizontal="center" vertical="top" wrapText="1"/>
    </xf>
    <xf numFmtId="0" fontId="6" fillId="0" borderId="55" xfId="0" applyNumberFormat="1" applyFont="1" applyBorder="1" applyAlignment="1">
      <alignment horizontal="center" vertical="top" wrapText="1"/>
    </xf>
    <xf numFmtId="0" fontId="6" fillId="0" borderId="50" xfId="0" applyNumberFormat="1" applyFont="1" applyBorder="1" applyAlignment="1">
      <alignment horizontal="center" vertical="top" wrapText="1"/>
    </xf>
    <xf numFmtId="0" fontId="6" fillId="0" borderId="56" xfId="0" applyNumberFormat="1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52" xfId="0" applyFont="1" applyBorder="1" applyAlignment="1">
      <alignment horizontal="center" vertical="top" wrapText="1"/>
    </xf>
    <xf numFmtId="0" fontId="3" fillId="0" borderId="53" xfId="0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3" fillId="0" borderId="56" xfId="0" applyFont="1" applyBorder="1" applyAlignment="1">
      <alignment horizontal="center" vertical="top" wrapText="1"/>
    </xf>
    <xf numFmtId="0" fontId="2" fillId="0" borderId="50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4" fillId="0" borderId="49" xfId="0" applyNumberFormat="1" applyFont="1" applyBorder="1" applyAlignment="1">
      <alignment horizontal="center" vertical="top"/>
    </xf>
    <xf numFmtId="0" fontId="4" fillId="0" borderId="48" xfId="0" applyNumberFormat="1" applyFont="1" applyBorder="1" applyAlignment="1">
      <alignment horizontal="center" vertical="top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20" xfId="0" applyNumberFormat="1" applyFont="1" applyFill="1" applyBorder="1" applyAlignment="1">
      <alignment horizontal="center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19" fillId="3" borderId="12" xfId="0" applyNumberFormat="1" applyFont="1" applyFill="1" applyBorder="1" applyAlignment="1">
      <alignment horizontal="left" vertical="top" wrapText="1"/>
    </xf>
    <xf numFmtId="0" fontId="19" fillId="3" borderId="20" xfId="0" applyNumberFormat="1" applyFont="1" applyFill="1" applyBorder="1" applyAlignment="1">
      <alignment horizontal="left" vertical="top" wrapText="1"/>
    </xf>
    <xf numFmtId="0" fontId="19" fillId="3" borderId="15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left"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1" fillId="0" borderId="12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left" vertical="top" wrapText="1"/>
    </xf>
    <xf numFmtId="0" fontId="4" fillId="0" borderId="11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6" xfId="0" applyNumberFormat="1" applyFont="1" applyFill="1" applyBorder="1" applyAlignment="1">
      <alignment horizontal="center" vertical="top" wrapText="1"/>
    </xf>
    <xf numFmtId="0" fontId="4" fillId="0" borderId="11" xfId="0" applyNumberFormat="1" applyFont="1" applyFill="1" applyBorder="1" applyAlignment="1">
      <alignment horizontal="center" vertical="top" wrapText="1"/>
    </xf>
    <xf numFmtId="0" fontId="4" fillId="0" borderId="20" xfId="0" applyNumberFormat="1" applyFont="1" applyFill="1" applyBorder="1" applyAlignment="1">
      <alignment horizontal="center" vertical="top"/>
    </xf>
    <xf numFmtId="0" fontId="4" fillId="0" borderId="42" xfId="0" applyNumberFormat="1" applyFont="1" applyFill="1" applyBorder="1" applyAlignment="1">
      <alignment horizontal="center" vertical="top"/>
    </xf>
    <xf numFmtId="0" fontId="4" fillId="0" borderId="42" xfId="0" applyNumberFormat="1" applyFont="1" applyFill="1" applyBorder="1" applyAlignment="1">
      <alignment horizontal="left" vertical="top" wrapText="1"/>
    </xf>
    <xf numFmtId="0" fontId="4" fillId="0" borderId="42" xfId="0" applyNumberFormat="1" applyFont="1" applyFill="1" applyBorder="1" applyAlignment="1">
      <alignment horizontal="center" vertical="top" wrapText="1"/>
    </xf>
    <xf numFmtId="0" fontId="19" fillId="3" borderId="7" xfId="0" applyNumberFormat="1" applyFont="1" applyFill="1" applyBorder="1" applyAlignment="1">
      <alignment horizontal="left" vertical="top" wrapText="1"/>
    </xf>
    <xf numFmtId="0" fontId="19" fillId="3" borderId="16" xfId="0" applyNumberFormat="1" applyFont="1" applyFill="1" applyBorder="1" applyAlignment="1">
      <alignment horizontal="left" vertical="top" wrapText="1"/>
    </xf>
    <xf numFmtId="0" fontId="19" fillId="3" borderId="11" xfId="0" applyNumberFormat="1" applyFont="1" applyFill="1" applyBorder="1" applyAlignment="1">
      <alignment horizontal="left" vertical="top" wrapText="1"/>
    </xf>
    <xf numFmtId="0" fontId="19" fillId="3" borderId="45" xfId="0" applyNumberFormat="1" applyFont="1" applyFill="1" applyBorder="1" applyAlignment="1">
      <alignment vertical="top" wrapText="1"/>
    </xf>
    <xf numFmtId="0" fontId="19" fillId="3" borderId="47" xfId="0" applyNumberFormat="1" applyFont="1" applyFill="1" applyBorder="1" applyAlignment="1">
      <alignment vertical="top" wrapText="1"/>
    </xf>
    <xf numFmtId="0" fontId="18" fillId="3" borderId="45" xfId="0" applyNumberFormat="1" applyFont="1" applyFill="1" applyBorder="1" applyAlignment="1">
      <alignment horizontal="center" vertical="top" wrapText="1"/>
    </xf>
    <xf numFmtId="0" fontId="18" fillId="3" borderId="47" xfId="0" applyNumberFormat="1" applyFont="1" applyFill="1" applyBorder="1" applyAlignment="1">
      <alignment horizontal="center" vertical="top" wrapText="1"/>
    </xf>
    <xf numFmtId="49" fontId="4" fillId="3" borderId="57" xfId="0" applyNumberFormat="1" applyFont="1" applyFill="1" applyBorder="1" applyAlignment="1">
      <alignment horizontal="center" vertical="top" wrapText="1"/>
    </xf>
    <xf numFmtId="49" fontId="4" fillId="3" borderId="27" xfId="0" applyNumberFormat="1" applyFont="1" applyFill="1" applyBorder="1" applyAlignment="1">
      <alignment horizontal="center" vertical="top" wrapText="1"/>
    </xf>
    <xf numFmtId="49" fontId="4" fillId="3" borderId="6" xfId="0" applyNumberFormat="1" applyFont="1" applyFill="1" applyBorder="1" applyAlignment="1">
      <alignment horizontal="center" vertical="top" wrapText="1"/>
    </xf>
    <xf numFmtId="0" fontId="19" fillId="0" borderId="59" xfId="0" applyNumberFormat="1" applyFont="1" applyFill="1" applyBorder="1" applyAlignment="1">
      <alignment vertical="top" wrapText="1"/>
    </xf>
    <xf numFmtId="0" fontId="19" fillId="0" borderId="46" xfId="0" applyNumberFormat="1" applyFont="1" applyFill="1" applyBorder="1" applyAlignment="1">
      <alignment vertical="top" wrapText="1"/>
    </xf>
    <xf numFmtId="0" fontId="19" fillId="0" borderId="60" xfId="0" applyNumberFormat="1" applyFont="1" applyFill="1" applyBorder="1" applyAlignment="1">
      <alignment vertical="top" wrapText="1"/>
    </xf>
    <xf numFmtId="0" fontId="11" fillId="0" borderId="44" xfId="0" applyFont="1" applyFill="1" applyBorder="1" applyAlignment="1">
      <alignment horizontal="center" vertical="top"/>
    </xf>
    <xf numFmtId="0" fontId="4" fillId="3" borderId="44" xfId="0" applyFont="1" applyFill="1" applyBorder="1" applyAlignment="1">
      <alignment horizontal="left" vertical="top" wrapText="1"/>
    </xf>
    <xf numFmtId="0" fontId="4" fillId="0" borderId="44" xfId="0" applyNumberFormat="1" applyFont="1" applyFill="1" applyBorder="1" applyAlignment="1">
      <alignment horizontal="center" vertical="top" wrapText="1"/>
    </xf>
    <xf numFmtId="0" fontId="4" fillId="0" borderId="45" xfId="0" applyNumberFormat="1" applyFont="1" applyFill="1" applyBorder="1" applyAlignment="1">
      <alignment horizontal="center" vertical="top" wrapText="1"/>
    </xf>
    <xf numFmtId="0" fontId="4" fillId="0" borderId="46" xfId="0" applyNumberFormat="1" applyFont="1" applyFill="1" applyBorder="1" applyAlignment="1">
      <alignment horizontal="center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0" fillId="0" borderId="51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1" fontId="19" fillId="0" borderId="44" xfId="0" applyNumberFormat="1" applyFont="1" applyFill="1" applyBorder="1" applyAlignment="1">
      <alignment horizontal="center" vertical="top" wrapText="1"/>
    </xf>
    <xf numFmtId="0" fontId="19" fillId="3" borderId="44" xfId="0" applyNumberFormat="1" applyFont="1" applyFill="1" applyBorder="1" applyAlignment="1">
      <alignment horizontal="left" vertical="top" wrapText="1"/>
    </xf>
    <xf numFmtId="0" fontId="19" fillId="0" borderId="44" xfId="0" applyNumberFormat="1" applyFont="1" applyFill="1" applyBorder="1" applyAlignment="1">
      <alignment horizontal="center" vertical="top" wrapText="1"/>
    </xf>
    <xf numFmtId="0" fontId="4" fillId="0" borderId="44" xfId="0" applyFont="1" applyFill="1" applyBorder="1" applyAlignment="1">
      <alignment horizontal="center" vertical="top"/>
    </xf>
    <xf numFmtId="0" fontId="19" fillId="3" borderId="44" xfId="0" applyFont="1" applyFill="1" applyBorder="1" applyAlignment="1">
      <alignment horizontal="left" vertical="top" wrapText="1"/>
    </xf>
    <xf numFmtId="0" fontId="4" fillId="0" borderId="45" xfId="0" applyFont="1" applyFill="1" applyBorder="1" applyAlignment="1">
      <alignment horizontal="center" vertical="top"/>
    </xf>
    <xf numFmtId="0" fontId="4" fillId="0" borderId="46" xfId="0" applyFont="1" applyFill="1" applyBorder="1" applyAlignment="1">
      <alignment horizontal="center" vertical="top"/>
    </xf>
    <xf numFmtId="0" fontId="4" fillId="0" borderId="47" xfId="0" applyFont="1" applyFill="1" applyBorder="1" applyAlignment="1">
      <alignment horizontal="center" vertical="top"/>
    </xf>
    <xf numFmtId="0" fontId="4" fillId="0" borderId="45" xfId="0" applyFont="1" applyFill="1" applyBorder="1" applyAlignment="1">
      <alignment horizontal="left" vertical="top" wrapText="1"/>
    </xf>
    <xf numFmtId="0" fontId="4" fillId="0" borderId="47" xfId="0" applyFont="1" applyFill="1" applyBorder="1" applyAlignment="1">
      <alignment horizontal="left" vertical="top" wrapText="1"/>
    </xf>
    <xf numFmtId="0" fontId="19" fillId="3" borderId="18" xfId="0" applyNumberFormat="1" applyFont="1" applyFill="1" applyBorder="1" applyAlignment="1">
      <alignment vertical="top" wrapText="1"/>
    </xf>
    <xf numFmtId="0" fontId="19" fillId="3" borderId="40" xfId="0" applyNumberFormat="1" applyFont="1" applyFill="1" applyBorder="1" applyAlignment="1">
      <alignment vertical="top" wrapText="1"/>
    </xf>
    <xf numFmtId="0" fontId="19" fillId="3" borderId="41" xfId="0" applyNumberFormat="1" applyFont="1" applyFill="1" applyBorder="1" applyAlignment="1">
      <alignment vertical="top" wrapText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3" borderId="51" xfId="0" applyNumberFormat="1" applyFont="1" applyFill="1" applyBorder="1" applyAlignment="1">
      <alignment horizontal="center" vertical="top" wrapText="1"/>
    </xf>
    <xf numFmtId="0" fontId="4" fillId="3" borderId="53" xfId="0" applyNumberFormat="1" applyFont="1" applyFill="1" applyBorder="1" applyAlignment="1">
      <alignment horizontal="center" vertical="top" wrapText="1"/>
    </xf>
    <xf numFmtId="0" fontId="4" fillId="3" borderId="58" xfId="0" applyNumberFormat="1" applyFont="1" applyFill="1" applyBorder="1" applyAlignment="1">
      <alignment horizontal="center" vertical="top" wrapText="1"/>
    </xf>
    <xf numFmtId="0" fontId="4" fillId="3" borderId="12" xfId="0" applyNumberFormat="1" applyFont="1" applyFill="1" applyBorder="1" applyAlignment="1">
      <alignment horizontal="center" vertical="top" wrapText="1"/>
    </xf>
    <xf numFmtId="0" fontId="4" fillId="3" borderId="20" xfId="0" applyNumberFormat="1" applyFont="1" applyFill="1" applyBorder="1" applyAlignment="1">
      <alignment horizontal="center" vertical="top" wrapText="1"/>
    </xf>
    <xf numFmtId="0" fontId="4" fillId="3" borderId="15" xfId="0" applyNumberFormat="1" applyFont="1" applyFill="1" applyBorder="1" applyAlignment="1">
      <alignment horizontal="center" vertical="top" wrapText="1"/>
    </xf>
    <xf numFmtId="0" fontId="11" fillId="0" borderId="45" xfId="0" applyFont="1" applyFill="1" applyBorder="1" applyAlignment="1">
      <alignment horizontal="center" vertical="top"/>
    </xf>
    <xf numFmtId="0" fontId="11" fillId="0" borderId="46" xfId="0" applyFont="1" applyFill="1" applyBorder="1" applyAlignment="1">
      <alignment horizontal="center" vertical="top"/>
    </xf>
    <xf numFmtId="0" fontId="11" fillId="0" borderId="47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right"/>
    </xf>
    <xf numFmtId="0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3" xfId="0" applyNumberFormat="1" applyFont="1" applyFill="1" applyBorder="1" applyAlignment="1">
      <alignment horizontal="right" vertical="top" wrapText="1"/>
    </xf>
    <xf numFmtId="0" fontId="2" fillId="0" borderId="24" xfId="0" applyNumberFormat="1" applyFont="1" applyFill="1" applyBorder="1" applyAlignment="1">
      <alignment horizontal="right" vertical="top" wrapText="1"/>
    </xf>
    <xf numFmtId="0" fontId="2" fillId="0" borderId="25" xfId="0" applyNumberFormat="1" applyFont="1" applyFill="1" applyBorder="1" applyAlignment="1">
      <alignment horizontal="right" vertical="top" wrapText="1"/>
    </xf>
    <xf numFmtId="0" fontId="2" fillId="0" borderId="26" xfId="0" applyNumberFormat="1" applyFont="1" applyFill="1" applyBorder="1" applyAlignment="1">
      <alignment horizontal="right" vertical="top" wrapText="1"/>
    </xf>
    <xf numFmtId="0" fontId="2" fillId="0" borderId="27" xfId="0" applyNumberFormat="1" applyFont="1" applyFill="1" applyBorder="1" applyAlignment="1">
      <alignment horizontal="right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top" wrapText="1"/>
    </xf>
    <xf numFmtId="0" fontId="19" fillId="0" borderId="12" xfId="0" applyNumberFormat="1" applyFont="1" applyFill="1" applyBorder="1" applyAlignment="1">
      <alignment horizontal="left" vertical="top" wrapText="1"/>
    </xf>
    <xf numFmtId="0" fontId="19" fillId="0" borderId="20" xfId="0" applyNumberFormat="1" applyFont="1" applyFill="1" applyBorder="1" applyAlignment="1">
      <alignment horizontal="left" vertical="top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4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11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vertical="top" wrapText="1"/>
    </xf>
    <xf numFmtId="0" fontId="4" fillId="0" borderId="20" xfId="0" applyNumberFormat="1" applyFont="1" applyFill="1" applyBorder="1" applyAlignment="1">
      <alignment vertical="top" wrapText="1"/>
    </xf>
    <xf numFmtId="0" fontId="4" fillId="3" borderId="7" xfId="0" applyNumberFormat="1" applyFont="1" applyFill="1" applyBorder="1" applyAlignment="1">
      <alignment horizontal="left" vertical="top" wrapText="1"/>
    </xf>
    <xf numFmtId="0" fontId="4" fillId="3" borderId="16" xfId="0" applyNumberFormat="1" applyFont="1" applyFill="1" applyBorder="1" applyAlignment="1">
      <alignment horizontal="left" vertical="top" wrapText="1"/>
    </xf>
    <xf numFmtId="0" fontId="4" fillId="3" borderId="11" xfId="0" applyNumberFormat="1" applyFont="1" applyFill="1" applyBorder="1" applyAlignment="1">
      <alignment horizontal="left" vertical="top" wrapText="1"/>
    </xf>
    <xf numFmtId="0" fontId="1" fillId="0" borderId="45" xfId="0" applyNumberFormat="1" applyFont="1" applyFill="1" applyBorder="1" applyAlignment="1">
      <alignment horizontal="center"/>
    </xf>
    <xf numFmtId="0" fontId="1" fillId="0" borderId="47" xfId="0" applyNumberFormat="1" applyFont="1" applyFill="1" applyBorder="1" applyAlignment="1">
      <alignment horizontal="center"/>
    </xf>
    <xf numFmtId="0" fontId="1" fillId="0" borderId="46" xfId="0" applyNumberFormat="1" applyFont="1" applyFill="1" applyBorder="1" applyAlignment="1">
      <alignment horizontal="center"/>
    </xf>
    <xf numFmtId="0" fontId="4" fillId="0" borderId="44" xfId="0" applyFont="1" applyFill="1" applyBorder="1" applyAlignment="1">
      <alignment horizontal="left" vertical="top" wrapText="1"/>
    </xf>
    <xf numFmtId="0" fontId="0" fillId="0" borderId="45" xfId="0" applyFill="1" applyBorder="1" applyAlignment="1">
      <alignment horizontal="center" vertical="top"/>
    </xf>
    <xf numFmtId="0" fontId="0" fillId="0" borderId="46" xfId="0" applyFill="1" applyBorder="1" applyAlignment="1">
      <alignment horizontal="center" vertical="top"/>
    </xf>
    <xf numFmtId="0" fontId="0" fillId="0" borderId="47" xfId="0" applyFill="1" applyBorder="1" applyAlignment="1">
      <alignment horizontal="center" vertical="top"/>
    </xf>
    <xf numFmtId="0" fontId="0" fillId="0" borderId="45" xfId="0" applyFill="1" applyBorder="1" applyAlignment="1">
      <alignment horizontal="center"/>
    </xf>
    <xf numFmtId="0" fontId="0" fillId="0" borderId="46" xfId="0" applyFill="1" applyBorder="1" applyAlignment="1">
      <alignment horizontal="center"/>
    </xf>
    <xf numFmtId="0" fontId="0" fillId="0" borderId="47" xfId="0" applyFill="1" applyBorder="1" applyAlignment="1">
      <alignment horizontal="center"/>
    </xf>
    <xf numFmtId="0" fontId="19" fillId="0" borderId="7" xfId="0" applyNumberFormat="1" applyFont="1" applyFill="1" applyBorder="1" applyAlignment="1">
      <alignment horizontal="center" vertical="top" wrapText="1"/>
    </xf>
    <xf numFmtId="0" fontId="19" fillId="0" borderId="16" xfId="0" applyNumberFormat="1" applyFont="1" applyFill="1" applyBorder="1" applyAlignment="1">
      <alignment horizontal="center" vertical="top" wrapText="1"/>
    </xf>
    <xf numFmtId="0" fontId="19" fillId="0" borderId="11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left" vertical="top" wrapText="1"/>
    </xf>
    <xf numFmtId="0" fontId="19" fillId="0" borderId="16" xfId="0" applyNumberFormat="1" applyFont="1" applyFill="1" applyBorder="1" applyAlignment="1">
      <alignment horizontal="left" vertical="top" wrapText="1"/>
    </xf>
    <xf numFmtId="0" fontId="19" fillId="0" borderId="11" xfId="0" applyNumberFormat="1" applyFont="1" applyFill="1" applyBorder="1" applyAlignment="1">
      <alignment horizontal="left" vertical="top" wrapText="1"/>
    </xf>
    <xf numFmtId="0" fontId="18" fillId="0" borderId="7" xfId="0" applyNumberFormat="1" applyFont="1" applyFill="1" applyBorder="1" applyAlignment="1">
      <alignment horizontal="left" vertical="top" wrapText="1"/>
    </xf>
    <xf numFmtId="0" fontId="18" fillId="0" borderId="16" xfId="0" applyNumberFormat="1" applyFont="1" applyFill="1" applyBorder="1" applyAlignment="1">
      <alignment horizontal="left" vertical="top" wrapText="1"/>
    </xf>
    <xf numFmtId="0" fontId="18" fillId="0" borderId="11" xfId="0" applyNumberFormat="1" applyFont="1" applyFill="1" applyBorder="1" applyAlignment="1">
      <alignment horizontal="left" vertical="top" wrapText="1"/>
    </xf>
    <xf numFmtId="0" fontId="3" fillId="0" borderId="52" xfId="1" applyNumberFormat="1" applyFont="1" applyFill="1" applyBorder="1" applyAlignment="1">
      <alignment horizontal="center" vertical="top" wrapText="1"/>
    </xf>
    <xf numFmtId="0" fontId="3" fillId="0" borderId="56" xfId="1" applyNumberFormat="1" applyFont="1" applyFill="1" applyBorder="1" applyAlignment="1">
      <alignment horizontal="center" vertical="top" wrapText="1"/>
    </xf>
    <xf numFmtId="0" fontId="3" fillId="0" borderId="51" xfId="1" applyNumberFormat="1" applyFont="1" applyFill="1" applyBorder="1" applyAlignment="1">
      <alignment horizontal="center" vertical="top" wrapText="1"/>
    </xf>
    <xf numFmtId="0" fontId="3" fillId="0" borderId="57" xfId="1" applyNumberFormat="1" applyFont="1" applyFill="1" applyBorder="1" applyAlignment="1">
      <alignment horizontal="center" vertical="top" wrapText="1"/>
    </xf>
    <xf numFmtId="0" fontId="3" fillId="0" borderId="53" xfId="1" applyNumberFormat="1" applyFont="1" applyFill="1" applyBorder="1" applyAlignment="1">
      <alignment horizontal="center" vertical="top" wrapText="1"/>
    </xf>
    <xf numFmtId="0" fontId="3" fillId="0" borderId="27" xfId="1" applyNumberFormat="1" applyFont="1" applyFill="1" applyBorder="1" applyAlignment="1">
      <alignment horizontal="center" vertical="top" wrapText="1"/>
    </xf>
    <xf numFmtId="0" fontId="3" fillId="0" borderId="54" xfId="1" applyNumberFormat="1" applyFont="1" applyFill="1" applyBorder="1" applyAlignment="1">
      <alignment horizontal="center" vertical="top" wrapText="1"/>
    </xf>
    <xf numFmtId="0" fontId="3" fillId="0" borderId="55" xfId="1" applyNumberFormat="1" applyFont="1" applyFill="1" applyBorder="1" applyAlignment="1">
      <alignment horizontal="center" vertical="top" wrapText="1"/>
    </xf>
    <xf numFmtId="0" fontId="3" fillId="0" borderId="50" xfId="1" applyNumberFormat="1" applyFont="1" applyFill="1" applyBorder="1" applyAlignment="1">
      <alignment horizontal="center" vertical="top" wrapText="1"/>
    </xf>
    <xf numFmtId="0" fontId="7" fillId="0" borderId="27" xfId="1" applyNumberFormat="1" applyFont="1" applyFill="1" applyBorder="1" applyAlignment="1">
      <alignment horizontal="center" vertical="top" wrapText="1"/>
    </xf>
    <xf numFmtId="0" fontId="1" fillId="0" borderId="27" xfId="1" applyFont="1" applyFill="1" applyAlignment="1">
      <alignment horizontal="right" wrapText="1"/>
    </xf>
    <xf numFmtId="0" fontId="1" fillId="0" borderId="27" xfId="1" applyFont="1" applyFill="1" applyAlignment="1">
      <alignment horizontal="right"/>
    </xf>
    <xf numFmtId="0" fontId="8" fillId="0" borderId="44" xfId="1" applyNumberFormat="1" applyFont="1" applyFill="1" applyBorder="1" applyAlignment="1">
      <alignment horizontal="center" vertical="top" wrapText="1"/>
    </xf>
    <xf numFmtId="2" fontId="3" fillId="0" borderId="44" xfId="1" applyNumberFormat="1" applyFont="1" applyFill="1" applyBorder="1" applyAlignment="1">
      <alignment horizontal="center" vertical="center" wrapText="1"/>
    </xf>
    <xf numFmtId="0" fontId="3" fillId="0" borderId="44" xfId="1" applyNumberFormat="1" applyFont="1" applyFill="1" applyBorder="1" applyAlignment="1">
      <alignment horizontal="center" vertical="center" wrapText="1"/>
    </xf>
    <xf numFmtId="164" fontId="3" fillId="0" borderId="44" xfId="1" applyNumberFormat="1" applyFont="1" applyFill="1" applyBorder="1" applyAlignment="1">
      <alignment horizontal="center" vertical="top" wrapText="1"/>
    </xf>
    <xf numFmtId="0" fontId="3" fillId="0" borderId="44" xfId="1" applyNumberFormat="1" applyFont="1" applyFill="1" applyBorder="1" applyAlignment="1">
      <alignment horizontal="center" vertical="top" wrapText="1"/>
    </xf>
    <xf numFmtId="165" fontId="4" fillId="0" borderId="15" xfId="0" applyNumberFormat="1" applyFont="1" applyFill="1" applyBorder="1" applyAlignment="1">
      <alignment horizontal="center" vertical="top" wrapText="1"/>
    </xf>
    <xf numFmtId="165" fontId="4" fillId="0" borderId="16" xfId="0" applyNumberFormat="1" applyFont="1" applyFill="1" applyBorder="1" applyAlignment="1">
      <alignment horizontal="center" vertical="top" wrapText="1"/>
    </xf>
    <xf numFmtId="165" fontId="4" fillId="0" borderId="11" xfId="0" applyNumberFormat="1" applyFont="1" applyFill="1" applyBorder="1" applyAlignment="1">
      <alignment horizontal="center" vertical="top" wrapText="1"/>
    </xf>
    <xf numFmtId="0" fontId="19" fillId="3" borderId="33" xfId="0" applyNumberFormat="1" applyFont="1" applyFill="1" applyBorder="1" applyAlignment="1">
      <alignment horizontal="left" vertical="top" wrapText="1"/>
    </xf>
    <xf numFmtId="0" fontId="19" fillId="3" borderId="39" xfId="0" applyNumberFormat="1" applyFont="1" applyFill="1" applyBorder="1" applyAlignment="1">
      <alignment horizontal="left" vertical="top" wrapText="1"/>
    </xf>
    <xf numFmtId="0" fontId="3" fillId="0" borderId="15" xfId="0" applyNumberFormat="1" applyFont="1" applyFill="1" applyBorder="1" applyAlignment="1">
      <alignment horizontal="center" vertical="top" wrapText="1"/>
    </xf>
    <xf numFmtId="0" fontId="3" fillId="0" borderId="16" xfId="0" applyNumberFormat="1" applyFont="1" applyFill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top"/>
    </xf>
    <xf numFmtId="0" fontId="1" fillId="0" borderId="16" xfId="0" applyNumberFormat="1" applyFont="1" applyFill="1" applyBorder="1" applyAlignment="1">
      <alignment horizontal="center" vertical="top"/>
    </xf>
    <xf numFmtId="0" fontId="1" fillId="0" borderId="11" xfId="0" applyNumberFormat="1" applyFont="1" applyFill="1" applyBorder="1" applyAlignment="1">
      <alignment horizontal="center" vertical="top"/>
    </xf>
    <xf numFmtId="0" fontId="3" fillId="0" borderId="7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3" fillId="0" borderId="17" xfId="0" applyNumberFormat="1" applyFont="1" applyFill="1" applyBorder="1" applyAlignment="1">
      <alignment horizontal="center" vertical="top" wrapText="1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38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left" vertical="top"/>
    </xf>
    <xf numFmtId="0" fontId="6" fillId="0" borderId="9" xfId="0" applyNumberFormat="1" applyFont="1" applyBorder="1" applyAlignment="1">
      <alignment horizontal="left" vertical="top"/>
    </xf>
    <xf numFmtId="0" fontId="6" fillId="0" borderId="28" xfId="0" applyNumberFormat="1" applyFont="1" applyBorder="1" applyAlignment="1">
      <alignment horizontal="left" vertical="top"/>
    </xf>
    <xf numFmtId="0" fontId="9" fillId="0" borderId="8" xfId="0" applyNumberFormat="1" applyFont="1" applyBorder="1" applyAlignment="1">
      <alignment vertical="top" wrapText="1"/>
    </xf>
    <xf numFmtId="0" fontId="9" fillId="0" borderId="40" xfId="0" applyNumberFormat="1" applyFont="1" applyBorder="1" applyAlignment="1">
      <alignment vertical="top" wrapText="1"/>
    </xf>
    <xf numFmtId="0" fontId="9" fillId="0" borderId="41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1" xfId="0" applyNumberFormat="1" applyFont="1" applyBorder="1" applyAlignment="1">
      <alignment horizontal="left" vertical="top" wrapText="1"/>
    </xf>
    <xf numFmtId="0" fontId="9" fillId="0" borderId="32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vertical="top" wrapText="1"/>
    </xf>
    <xf numFmtId="0" fontId="9" fillId="0" borderId="33" xfId="0" applyNumberFormat="1" applyFont="1" applyBorder="1" applyAlignment="1">
      <alignment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34" xfId="0" applyNumberFormat="1" applyFont="1" applyBorder="1" applyAlignment="1">
      <alignment horizontal="left" vertical="top" wrapText="1"/>
    </xf>
    <xf numFmtId="0" fontId="9" fillId="0" borderId="35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right" vertical="top" wrapText="1"/>
    </xf>
    <xf numFmtId="0" fontId="9" fillId="0" borderId="23" xfId="0" applyNumberFormat="1" applyFont="1" applyBorder="1" applyAlignment="1">
      <alignment horizontal="right" vertical="top" wrapText="1"/>
    </xf>
    <xf numFmtId="0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right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16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16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16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3" fillId="0" borderId="18" xfId="0" applyNumberFormat="1" applyFont="1" applyBorder="1" applyAlignment="1">
      <alignment horizontal="center" vertical="top" wrapText="1"/>
    </xf>
    <xf numFmtId="0" fontId="3" fillId="0" borderId="40" xfId="0" applyNumberFormat="1" applyFont="1" applyBorder="1" applyAlignment="1">
      <alignment horizontal="center" vertical="top" wrapText="1"/>
    </xf>
    <xf numFmtId="0" fontId="3" fillId="0" borderId="37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horizontal="left" vertical="top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3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horizontal="left" vertical="top" wrapText="1"/>
    </xf>
    <xf numFmtId="0" fontId="4" fillId="0" borderId="39" xfId="0" applyNumberFormat="1" applyFont="1" applyBorder="1" applyAlignment="1">
      <alignment horizontal="left" vertical="top" wrapText="1"/>
    </xf>
    <xf numFmtId="0" fontId="4" fillId="0" borderId="38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right" vertical="top" wrapText="1"/>
    </xf>
    <xf numFmtId="0" fontId="2" fillId="0" borderId="24" xfId="0" applyNumberFormat="1" applyFont="1" applyBorder="1" applyAlignment="1">
      <alignment horizontal="right" vertical="top" wrapText="1"/>
    </xf>
    <xf numFmtId="0" fontId="2" fillId="0" borderId="25" xfId="0" applyNumberFormat="1" applyFont="1" applyBorder="1" applyAlignment="1">
      <alignment horizontal="right" vertical="top" wrapText="1"/>
    </xf>
    <xf numFmtId="0" fontId="2" fillId="0" borderId="26" xfId="0" applyNumberFormat="1" applyFont="1" applyBorder="1" applyAlignment="1">
      <alignment horizontal="right" vertical="top" wrapText="1"/>
    </xf>
    <xf numFmtId="0" fontId="2" fillId="0" borderId="27" xfId="0" applyNumberFormat="1" applyFont="1" applyBorder="1" applyAlignment="1">
      <alignment horizontal="right" vertical="top" wrapText="1"/>
    </xf>
    <xf numFmtId="0" fontId="9" fillId="0" borderId="44" xfId="3" applyFont="1" applyBorder="1" applyAlignment="1">
      <alignment horizontal="center" vertical="top" wrapText="1"/>
    </xf>
    <xf numFmtId="0" fontId="24" fillId="3" borderId="50" xfId="3" applyNumberFormat="1" applyFont="1" applyFill="1" applyBorder="1" applyAlignment="1">
      <alignment horizontal="center" vertical="top" wrapText="1"/>
    </xf>
    <xf numFmtId="0" fontId="9" fillId="0" borderId="44" xfId="3" applyNumberFormat="1" applyFont="1" applyBorder="1" applyAlignment="1">
      <alignment horizontal="center" vertical="center" wrapText="1"/>
    </xf>
    <xf numFmtId="0" fontId="9" fillId="0" borderId="44" xfId="3" applyNumberFormat="1" applyFont="1" applyFill="1" applyBorder="1" applyAlignment="1">
      <alignment horizontal="center" vertical="top" wrapText="1"/>
    </xf>
    <xf numFmtId="0" fontId="9" fillId="0" borderId="27" xfId="3" applyNumberFormat="1" applyFont="1" applyBorder="1" applyAlignment="1">
      <alignment horizontal="right" vertical="top" wrapText="1"/>
    </xf>
    <xf numFmtId="0" fontId="9" fillId="0" borderId="44" xfId="3" applyNumberFormat="1" applyFont="1" applyBorder="1" applyAlignment="1">
      <alignment horizontal="center" vertical="center"/>
    </xf>
    <xf numFmtId="0" fontId="4" fillId="0" borderId="7" xfId="5" applyNumberFormat="1" applyFont="1" applyFill="1" applyBorder="1" applyAlignment="1">
      <alignment horizontal="center" vertical="top" wrapText="1"/>
    </xf>
    <xf numFmtId="0" fontId="4" fillId="0" borderId="20" xfId="5" applyNumberFormat="1" applyFont="1" applyFill="1" applyBorder="1" applyAlignment="1">
      <alignment horizontal="center" vertical="top" wrapText="1"/>
    </xf>
    <xf numFmtId="0" fontId="4" fillId="0" borderId="15" xfId="5" applyNumberFormat="1" applyFont="1" applyFill="1" applyBorder="1" applyAlignment="1">
      <alignment horizontal="center" vertical="top" wrapText="1"/>
    </xf>
    <xf numFmtId="0" fontId="4" fillId="0" borderId="7" xfId="5" applyNumberFormat="1" applyFont="1" applyFill="1" applyBorder="1" applyAlignment="1">
      <alignment horizontal="left" vertical="top" wrapText="1"/>
    </xf>
    <xf numFmtId="0" fontId="4" fillId="0" borderId="20" xfId="5" applyNumberFormat="1" applyFont="1" applyFill="1" applyBorder="1" applyAlignment="1">
      <alignment horizontal="left" vertical="top" wrapText="1"/>
    </xf>
    <xf numFmtId="0" fontId="4" fillId="0" borderId="15" xfId="5" applyNumberFormat="1" applyFont="1" applyFill="1" applyBorder="1" applyAlignment="1">
      <alignment horizontal="left" vertical="top" wrapText="1"/>
    </xf>
    <xf numFmtId="0" fontId="3" fillId="0" borderId="18" xfId="5" applyNumberFormat="1" applyFont="1" applyFill="1" applyBorder="1" applyAlignment="1">
      <alignment horizontal="center" vertical="top" wrapText="1"/>
    </xf>
    <xf numFmtId="0" fontId="3" fillId="0" borderId="40" xfId="5" applyNumberFormat="1" applyFont="1" applyFill="1" applyBorder="1" applyAlignment="1">
      <alignment horizontal="center" vertical="top" wrapText="1"/>
    </xf>
    <xf numFmtId="0" fontId="4" fillId="0" borderId="12" xfId="5" applyNumberFormat="1" applyFont="1" applyFill="1" applyBorder="1" applyAlignment="1">
      <alignment horizontal="left" vertical="top" wrapText="1"/>
    </xf>
    <xf numFmtId="0" fontId="3" fillId="0" borderId="8" xfId="5" applyNumberFormat="1" applyFont="1" applyFill="1" applyBorder="1" applyAlignment="1">
      <alignment horizontal="center" vertical="top" wrapText="1"/>
    </xf>
    <xf numFmtId="0" fontId="3" fillId="0" borderId="15" xfId="5" applyNumberFormat="1" applyFont="1" applyFill="1" applyBorder="1" applyAlignment="1">
      <alignment horizontal="center" vertical="top" wrapText="1"/>
    </xf>
    <xf numFmtId="0" fontId="19" fillId="0" borderId="7" xfId="5" applyNumberFormat="1" applyFont="1" applyFill="1" applyBorder="1" applyAlignment="1">
      <alignment horizontal="left" vertical="top" wrapText="1"/>
    </xf>
    <xf numFmtId="0" fontId="17" fillId="0" borderId="20" xfId="5" applyNumberFormat="1" applyFont="1" applyFill="1" applyBorder="1" applyAlignment="1">
      <alignment horizontal="left" vertical="top" wrapText="1"/>
    </xf>
    <xf numFmtId="0" fontId="17" fillId="0" borderId="15" xfId="5" applyNumberFormat="1" applyFont="1" applyFill="1" applyBorder="1" applyAlignment="1">
      <alignment horizontal="left" vertical="top" wrapText="1"/>
    </xf>
    <xf numFmtId="0" fontId="4" fillId="0" borderId="39" xfId="5" applyNumberFormat="1" applyFont="1" applyFill="1" applyBorder="1" applyAlignment="1">
      <alignment horizontal="left" vertical="top" wrapText="1"/>
    </xf>
    <xf numFmtId="0" fontId="2" fillId="0" borderId="27" xfId="5" applyNumberFormat="1" applyFont="1" applyFill="1" applyBorder="1" applyAlignment="1">
      <alignment horizontal="right" vertical="top" wrapText="1"/>
    </xf>
    <xf numFmtId="0" fontId="24" fillId="3" borderId="27" xfId="5" applyNumberFormat="1" applyFont="1" applyFill="1" applyBorder="1" applyAlignment="1">
      <alignment horizontal="center" vertical="top" wrapText="1"/>
    </xf>
    <xf numFmtId="0" fontId="4" fillId="0" borderId="12" xfId="5" applyNumberFormat="1" applyFont="1" applyFill="1" applyBorder="1" applyAlignment="1">
      <alignment horizontal="center" vertical="center" wrapText="1"/>
    </xf>
    <xf numFmtId="0" fontId="4" fillId="0" borderId="20" xfId="5" applyNumberFormat="1" applyFont="1" applyFill="1" applyBorder="1" applyAlignment="1">
      <alignment horizontal="center" vertical="center" wrapText="1"/>
    </xf>
    <xf numFmtId="0" fontId="4" fillId="0" borderId="8" xfId="5" applyNumberFormat="1" applyFont="1" applyFill="1" applyBorder="1" applyAlignment="1">
      <alignment horizontal="center" vertical="center" wrapText="1"/>
    </xf>
    <xf numFmtId="0" fontId="4" fillId="0" borderId="10" xfId="5" applyNumberFormat="1" applyFont="1" applyFill="1" applyBorder="1" applyAlignment="1">
      <alignment horizontal="center" vertical="center" wrapText="1"/>
    </xf>
    <xf numFmtId="0" fontId="3" fillId="0" borderId="18" xfId="5" applyNumberFormat="1" applyFont="1" applyFill="1" applyBorder="1" applyAlignment="1">
      <alignment horizontal="center" vertical="center" wrapText="1"/>
    </xf>
    <xf numFmtId="0" fontId="3" fillId="0" borderId="40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center" vertical="center" wrapText="1"/>
    </xf>
    <xf numFmtId="0" fontId="4" fillId="0" borderId="15" xfId="5" applyNumberFormat="1" applyFont="1" applyFill="1" applyBorder="1" applyAlignment="1">
      <alignment horizontal="center" vertical="center" wrapText="1"/>
    </xf>
    <xf numFmtId="0" fontId="3" fillId="0" borderId="7" xfId="5" applyNumberFormat="1" applyFont="1" applyFill="1" applyBorder="1" applyAlignment="1">
      <alignment horizontal="center" vertical="center" wrapText="1"/>
    </xf>
    <xf numFmtId="0" fontId="3" fillId="0" borderId="15" xfId="5" applyNumberFormat="1" applyFont="1" applyFill="1" applyBorder="1" applyAlignment="1">
      <alignment horizontal="center" vertical="center" wrapText="1"/>
    </xf>
    <xf numFmtId="0" fontId="3" fillId="0" borderId="45" xfId="1" applyNumberFormat="1" applyFont="1" applyFill="1" applyBorder="1" applyAlignment="1">
      <alignment horizontal="center" vertical="top" wrapText="1"/>
    </xf>
    <xf numFmtId="0" fontId="3" fillId="0" borderId="47" xfId="1" applyNumberFormat="1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view="pageLayout" zoomScaleSheetLayoutView="100" workbookViewId="0">
      <selection activeCell="C15" sqref="C15"/>
    </sheetView>
  </sheetViews>
  <sheetFormatPr defaultColWidth="8" defaultRowHeight="15" x14ac:dyDescent="0.25"/>
  <cols>
    <col min="1" max="1" width="31.85546875" customWidth="1"/>
    <col min="2" max="7" width="14.28515625" customWidth="1"/>
    <col min="8" max="8" width="24" hidden="1" customWidth="1"/>
    <col min="9" max="9" width="21" customWidth="1"/>
    <col min="10" max="10" width="8" customWidth="1"/>
  </cols>
  <sheetData>
    <row r="1" spans="1:10" ht="13.5" customHeight="1" x14ac:dyDescent="0.25">
      <c r="A1" s="1"/>
      <c r="B1" s="1"/>
      <c r="C1" s="93"/>
      <c r="D1" s="93" t="s">
        <v>78</v>
      </c>
      <c r="E1" s="228" t="s">
        <v>121</v>
      </c>
      <c r="F1" s="228"/>
      <c r="G1" s="228"/>
      <c r="H1" s="228"/>
      <c r="I1" s="228"/>
      <c r="J1" s="228"/>
    </row>
    <row r="2" spans="1:10" ht="69" customHeight="1" x14ac:dyDescent="0.25">
      <c r="A2" s="1"/>
      <c r="B2" s="1"/>
      <c r="C2" s="93"/>
      <c r="D2" s="93"/>
      <c r="E2" s="228"/>
      <c r="F2" s="228"/>
      <c r="G2" s="228"/>
      <c r="H2" s="228"/>
      <c r="I2" s="228"/>
      <c r="J2" s="228"/>
    </row>
    <row r="3" spans="1:10" ht="43.5" customHeight="1" x14ac:dyDescent="0.25">
      <c r="A3" s="227" t="s">
        <v>112</v>
      </c>
      <c r="B3" s="227"/>
      <c r="C3" s="227"/>
      <c r="D3" s="227"/>
      <c r="E3" s="227"/>
      <c r="F3" s="227"/>
      <c r="G3" s="227"/>
      <c r="H3" s="227"/>
      <c r="I3" s="227"/>
    </row>
    <row r="4" spans="1:10" ht="16.5" customHeight="1" x14ac:dyDescent="0.25">
      <c r="A4" s="82" t="s">
        <v>0</v>
      </c>
      <c r="B4" s="83" t="s">
        <v>1</v>
      </c>
      <c r="C4" s="83"/>
      <c r="D4" s="83"/>
      <c r="E4" s="83"/>
      <c r="F4" s="83"/>
      <c r="G4" s="83"/>
      <c r="H4" s="83"/>
      <c r="I4" s="229"/>
      <c r="J4" s="230"/>
    </row>
    <row r="5" spans="1:10" ht="15.75" customHeight="1" x14ac:dyDescent="0.25">
      <c r="A5" s="56" t="s">
        <v>32</v>
      </c>
      <c r="B5" s="84" t="s">
        <v>4</v>
      </c>
      <c r="C5" s="84" t="s">
        <v>8</v>
      </c>
      <c r="D5" s="84" t="s">
        <v>9</v>
      </c>
      <c r="E5" s="84" t="s">
        <v>98</v>
      </c>
      <c r="F5" s="84" t="s">
        <v>99</v>
      </c>
      <c r="G5" s="84" t="s">
        <v>100</v>
      </c>
      <c r="H5" s="212"/>
      <c r="I5" s="213"/>
      <c r="J5" s="214"/>
    </row>
    <row r="6" spans="1:10" ht="21" customHeight="1" x14ac:dyDescent="0.25">
      <c r="A6" s="96" t="s">
        <v>91</v>
      </c>
      <c r="B6" s="79">
        <f t="shared" ref="B6:B20" si="0">C6+D6+E6+F6+G6</f>
        <v>7594508.7599999998</v>
      </c>
      <c r="C6" s="79">
        <f>C7+C8+C9+C10</f>
        <v>2160350.5900000003</v>
      </c>
      <c r="D6" s="80">
        <f t="shared" ref="D6:E6" si="1">D7+D8+D9+D10</f>
        <v>1290371.4099999999</v>
      </c>
      <c r="E6" s="80">
        <f t="shared" si="1"/>
        <v>1549817.8800000001</v>
      </c>
      <c r="F6" s="178">
        <f t="shared" ref="F6:G6" si="2">F7+F8+F9+F10</f>
        <v>1296984.44</v>
      </c>
      <c r="G6" s="178">
        <f t="shared" si="2"/>
        <v>1296984.44</v>
      </c>
      <c r="H6" s="215"/>
      <c r="I6" s="216"/>
      <c r="J6" s="217"/>
    </row>
    <row r="7" spans="1:10" ht="21" customHeight="1" x14ac:dyDescent="0.25">
      <c r="A7" s="97" t="s">
        <v>36</v>
      </c>
      <c r="B7" s="79">
        <f t="shared" si="0"/>
        <v>289786.98</v>
      </c>
      <c r="C7" s="180">
        <v>114650.1</v>
      </c>
      <c r="D7" s="180">
        <f t="shared" ref="D7:G7" si="3">D12+D17</f>
        <v>45237.33</v>
      </c>
      <c r="E7" s="180">
        <f t="shared" si="3"/>
        <v>43299.85</v>
      </c>
      <c r="F7" s="178">
        <f t="shared" si="3"/>
        <v>43299.85</v>
      </c>
      <c r="G7" s="178">
        <f t="shared" si="3"/>
        <v>43299.85</v>
      </c>
      <c r="H7" s="215"/>
      <c r="I7" s="216"/>
      <c r="J7" s="217"/>
    </row>
    <row r="8" spans="1:10" ht="27.75" customHeight="1" x14ac:dyDescent="0.25">
      <c r="A8" s="110" t="s">
        <v>10</v>
      </c>
      <c r="B8" s="79">
        <f t="shared" si="0"/>
        <v>5520473.3000000007</v>
      </c>
      <c r="C8" s="180">
        <v>1628794.61</v>
      </c>
      <c r="D8" s="180">
        <v>916448.24</v>
      </c>
      <c r="E8" s="180">
        <f t="shared" ref="E8:G8" si="4">E13+E18</f>
        <v>1143696.55</v>
      </c>
      <c r="F8" s="179">
        <f t="shared" si="4"/>
        <v>915766.95</v>
      </c>
      <c r="G8" s="179">
        <f t="shared" si="4"/>
        <v>915766.95</v>
      </c>
      <c r="H8" s="215"/>
      <c r="I8" s="216"/>
      <c r="J8" s="217"/>
    </row>
    <row r="9" spans="1:10" ht="27" customHeight="1" x14ac:dyDescent="0.25">
      <c r="A9" s="98" t="s">
        <v>79</v>
      </c>
      <c r="B9" s="79">
        <f t="shared" si="0"/>
        <v>1784248.48</v>
      </c>
      <c r="C9" s="180">
        <f>C19+C14</f>
        <v>416905.88</v>
      </c>
      <c r="D9" s="180">
        <v>328685.84000000003</v>
      </c>
      <c r="E9" s="180">
        <f t="shared" ref="E9" si="5">E19+E14</f>
        <v>362821.48000000004</v>
      </c>
      <c r="F9" s="80">
        <f t="shared" ref="F9:G9" si="6">F19+F14</f>
        <v>337917.64</v>
      </c>
      <c r="G9" s="80">
        <f t="shared" si="6"/>
        <v>337917.64</v>
      </c>
      <c r="H9" s="215"/>
      <c r="I9" s="216"/>
      <c r="J9" s="217"/>
    </row>
    <row r="10" spans="1:10" ht="30" customHeight="1" x14ac:dyDescent="0.25">
      <c r="A10" s="98" t="s">
        <v>37</v>
      </c>
      <c r="B10" s="79">
        <f t="shared" si="0"/>
        <v>0</v>
      </c>
      <c r="C10" s="180">
        <f>C15</f>
        <v>0</v>
      </c>
      <c r="D10" s="180">
        <f t="shared" ref="D10:G10" si="7">D15</f>
        <v>0</v>
      </c>
      <c r="E10" s="180">
        <f t="shared" si="7"/>
        <v>0</v>
      </c>
      <c r="F10" s="80">
        <f t="shared" si="7"/>
        <v>0</v>
      </c>
      <c r="G10" s="80">
        <f t="shared" si="7"/>
        <v>0</v>
      </c>
      <c r="H10" s="218"/>
      <c r="I10" s="219"/>
      <c r="J10" s="220"/>
    </row>
    <row r="11" spans="1:10" ht="21" customHeight="1" x14ac:dyDescent="0.25">
      <c r="A11" s="73" t="s">
        <v>87</v>
      </c>
      <c r="B11" s="80">
        <f t="shared" si="0"/>
        <v>6450428.5399999991</v>
      </c>
      <c r="C11" s="180">
        <f>C12+C13+C14+C15</f>
        <v>1278831.81</v>
      </c>
      <c r="D11" s="180">
        <f>D12+D13+D14+D15</f>
        <v>1289587.4099999999</v>
      </c>
      <c r="E11" s="180">
        <f>E12+E13+E14+E15</f>
        <v>1288040.44</v>
      </c>
      <c r="F11" s="179">
        <f t="shared" ref="F11" si="8">F12+F13+F14+F15</f>
        <v>1296984.44</v>
      </c>
      <c r="G11" s="179">
        <f>G12+G13+G14+G15</f>
        <v>1296984.44</v>
      </c>
      <c r="H11" s="212" t="s">
        <v>92</v>
      </c>
      <c r="I11" s="213"/>
      <c r="J11" s="214"/>
    </row>
    <row r="12" spans="1:10" ht="24" customHeight="1" x14ac:dyDescent="0.25">
      <c r="A12" s="73" t="s">
        <v>43</v>
      </c>
      <c r="B12" s="80">
        <f t="shared" si="0"/>
        <v>216852.38</v>
      </c>
      <c r="C12" s="180">
        <f>'Приложение к подпрограмме I'!G17+'Приложение к подпрограмме I'!G29+'Приложение к подпрограмме I'!G75</f>
        <v>41715.5</v>
      </c>
      <c r="D12" s="180">
        <f>'Приложение к подпрограмме I'!H17+'Приложение к подпрограмме I'!H29+'Приложение к подпрограмме I'!H75</f>
        <v>45237.33</v>
      </c>
      <c r="E12" s="180">
        <f>'Приложение к подпрограмме I'!I17+'Приложение к подпрограмме I'!I29+'Приложение к подпрограмме I'!I75</f>
        <v>43299.85</v>
      </c>
      <c r="F12" s="179">
        <f>'Приложение к подпрограмме I'!J17+'Приложение к подпрограмме I'!J29+'Приложение к подпрограмме I'!J75</f>
        <v>43299.85</v>
      </c>
      <c r="G12" s="179">
        <f>'Приложение к подпрограмме I'!K17+'Приложение к подпрограмме I'!K29+'Приложение к подпрограмме I'!K75</f>
        <v>43299.85</v>
      </c>
      <c r="H12" s="215"/>
      <c r="I12" s="216"/>
      <c r="J12" s="217"/>
    </row>
    <row r="13" spans="1:10" ht="24" customHeight="1" x14ac:dyDescent="0.25">
      <c r="A13" s="110" t="s">
        <v>10</v>
      </c>
      <c r="B13" s="80">
        <f t="shared" si="0"/>
        <v>4576536.09</v>
      </c>
      <c r="C13" s="180">
        <v>913571</v>
      </c>
      <c r="D13" s="180">
        <v>915664.24</v>
      </c>
      <c r="E13" s="180">
        <v>915766.95</v>
      </c>
      <c r="F13" s="179">
        <f>'Приложение к подпрограмме I'!J9+'Приложение к подпрограмме I'!J28+'Приложение к подпрограмме I'!J43+'Приложение к подпрограмме I'!J76</f>
        <v>915766.95</v>
      </c>
      <c r="G13" s="179">
        <f>'Приложение к подпрограмме I'!K9+'Приложение к подпрограмме I'!K28+'Приложение к подпрограмме I'!K43+'Приложение к подпрограмме I'!K76</f>
        <v>915766.95</v>
      </c>
      <c r="H13" s="215"/>
      <c r="I13" s="216"/>
      <c r="J13" s="217"/>
    </row>
    <row r="14" spans="1:10" ht="29.25" customHeight="1" x14ac:dyDescent="0.25">
      <c r="A14" s="73" t="s">
        <v>79</v>
      </c>
      <c r="B14" s="80">
        <f t="shared" si="0"/>
        <v>1657040.0700000003</v>
      </c>
      <c r="C14" s="180">
        <f>'Приложение к подпрограмме I'!G11+'Приложение к подпрограмме I'!G30+'Приложение к подпрограмме I'!G44+'Приложение к подпрограмме I'!G77</f>
        <v>323545.31</v>
      </c>
      <c r="D14" s="180">
        <v>328685.84000000003</v>
      </c>
      <c r="E14" s="180">
        <f>'Приложение к подпрограмме I'!I11+'Приложение к подпрограмме I'!I30+'Приложение к подпрограмме I'!I44+'Приложение к подпрограмме I'!I77</f>
        <v>328973.64</v>
      </c>
      <c r="F14" s="80">
        <f>'Приложение к подпрограмме I'!J11+'Приложение к подпрограмме I'!J30+'Приложение к подпрограмме I'!J44+'Приложение к подпрограмме I'!J77</f>
        <v>337917.64</v>
      </c>
      <c r="G14" s="80">
        <f>'Приложение к подпрограмме I'!K11+'Приложение к подпрограмме I'!K30+'Приложение к подпрограмме I'!K44+'Приложение к подпрограмме I'!K77</f>
        <v>337917.64</v>
      </c>
      <c r="H14" s="215"/>
      <c r="I14" s="216"/>
      <c r="J14" s="217"/>
    </row>
    <row r="15" spans="1:10" ht="30" customHeight="1" x14ac:dyDescent="0.25">
      <c r="A15" s="73" t="s">
        <v>37</v>
      </c>
      <c r="B15" s="80">
        <f t="shared" si="0"/>
        <v>0</v>
      </c>
      <c r="C15" s="180">
        <v>0</v>
      </c>
      <c r="D15" s="180">
        <v>0</v>
      </c>
      <c r="E15" s="180">
        <v>0</v>
      </c>
      <c r="F15" s="80">
        <v>0</v>
      </c>
      <c r="G15" s="80">
        <v>0</v>
      </c>
      <c r="H15" s="218"/>
      <c r="I15" s="219"/>
      <c r="J15" s="220"/>
    </row>
    <row r="16" spans="1:10" ht="22.5" customHeight="1" x14ac:dyDescent="0.25">
      <c r="A16" s="95" t="s">
        <v>90</v>
      </c>
      <c r="B16" s="80">
        <f t="shared" si="0"/>
        <v>1144080.22</v>
      </c>
      <c r="C16" s="181">
        <v>881518.78</v>
      </c>
      <c r="D16" s="181">
        <f t="shared" ref="D16:G16" si="9">SUM(D17:D20)</f>
        <v>784</v>
      </c>
      <c r="E16" s="181">
        <f t="shared" si="9"/>
        <v>261777.44</v>
      </c>
      <c r="F16" s="72">
        <f t="shared" si="9"/>
        <v>0</v>
      </c>
      <c r="G16" s="72">
        <f t="shared" si="9"/>
        <v>0</v>
      </c>
      <c r="H16" s="81" t="s">
        <v>82</v>
      </c>
      <c r="I16" s="221" t="s">
        <v>82</v>
      </c>
      <c r="J16" s="222"/>
    </row>
    <row r="17" spans="1:10" ht="15" customHeight="1" x14ac:dyDescent="0.25">
      <c r="A17" s="73" t="s">
        <v>43</v>
      </c>
      <c r="B17" s="80">
        <f t="shared" si="0"/>
        <v>72934.600000000006</v>
      </c>
      <c r="C17" s="180">
        <v>72934.600000000006</v>
      </c>
      <c r="D17" s="180">
        <f>'Приложение к подпрограмме I'!H55</f>
        <v>0</v>
      </c>
      <c r="E17" s="180">
        <f>'Приложение к подпрограмме I'!I55</f>
        <v>0</v>
      </c>
      <c r="F17" s="72">
        <f>'Приложение к подпрограмме I'!J55</f>
        <v>0</v>
      </c>
      <c r="G17" s="72">
        <f>'Приложение к подпрограмме I'!K55</f>
        <v>0</v>
      </c>
      <c r="H17" s="81"/>
      <c r="I17" s="223"/>
      <c r="J17" s="224"/>
    </row>
    <row r="18" spans="1:10" ht="15" customHeight="1" x14ac:dyDescent="0.25">
      <c r="A18" s="110" t="s">
        <v>10</v>
      </c>
      <c r="B18" s="80">
        <f t="shared" si="0"/>
        <v>943937.21</v>
      </c>
      <c r="C18" s="180">
        <v>715223.61</v>
      </c>
      <c r="D18" s="180">
        <v>784</v>
      </c>
      <c r="E18" s="180">
        <v>227929.60000000001</v>
      </c>
      <c r="F18" s="72">
        <f>'Приложение к подпрограмме I'!J49+'Приложение к подпрограмме I'!J56</f>
        <v>0</v>
      </c>
      <c r="G18" s="72">
        <f>'Приложение к подпрограмме I'!K49+'Приложение к подпрограмме I'!K56</f>
        <v>0</v>
      </c>
      <c r="H18" s="81"/>
      <c r="I18" s="223"/>
      <c r="J18" s="224"/>
    </row>
    <row r="19" spans="1:10" ht="24" x14ac:dyDescent="0.25">
      <c r="A19" s="77" t="s">
        <v>79</v>
      </c>
      <c r="B19" s="80">
        <f t="shared" si="0"/>
        <v>127208.41</v>
      </c>
      <c r="C19" s="72">
        <f>'Приложение к подпрограмме I'!G50+'Приложение к подпрограмме I'!G57</f>
        <v>93360.57</v>
      </c>
      <c r="D19" s="72">
        <f>'Приложение к подпрограмме I'!H50+'Приложение к подпрограмме I'!H57</f>
        <v>0</v>
      </c>
      <c r="E19" s="72">
        <f>'Приложение к подпрограмме I'!I50+'Приложение к подпрограмме I'!I57</f>
        <v>33847.840000000004</v>
      </c>
      <c r="F19" s="72">
        <f>'Приложение к подпрограмме I'!J50+'Приложение к подпрограмме I'!J57</f>
        <v>0</v>
      </c>
      <c r="G19" s="72">
        <f>'Приложение к подпрограмме I'!K50+'Приложение к подпрограмме I'!K57</f>
        <v>0</v>
      </c>
      <c r="H19" s="81"/>
      <c r="I19" s="223"/>
      <c r="J19" s="224"/>
    </row>
    <row r="20" spans="1:10" x14ac:dyDescent="0.25">
      <c r="A20" s="56" t="s">
        <v>37</v>
      </c>
      <c r="B20" s="79">
        <f t="shared" si="0"/>
        <v>0</v>
      </c>
      <c r="C20" s="79">
        <v>0</v>
      </c>
      <c r="D20" s="80">
        <v>0</v>
      </c>
      <c r="E20" s="80">
        <v>0</v>
      </c>
      <c r="F20" s="80">
        <v>0</v>
      </c>
      <c r="G20" s="80">
        <v>0</v>
      </c>
      <c r="H20" s="81"/>
      <c r="I20" s="225"/>
      <c r="J20" s="226"/>
    </row>
    <row r="21" spans="1:10" ht="15.75" x14ac:dyDescent="0.25">
      <c r="E21" s="4"/>
      <c r="H21" s="57"/>
      <c r="J21" s="58" t="s">
        <v>80</v>
      </c>
    </row>
  </sheetData>
  <mergeCells count="6">
    <mergeCell ref="H5:J10"/>
    <mergeCell ref="H11:J15"/>
    <mergeCell ref="I16:J20"/>
    <mergeCell ref="A3:I3"/>
    <mergeCell ref="E1:J2"/>
    <mergeCell ref="I4:J4"/>
  </mergeCells>
  <pageMargins left="0.59055118110236227" right="0.47244094488188981" top="0.35433070866141736" bottom="0.39370078740157483" header="0.11811023622047245" footer="0.35433070866141736"/>
  <pageSetup scale="82" firstPageNumber="36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view="pageBreakPreview" zoomScale="85" zoomScaleNormal="70" zoomScaleSheetLayoutView="85" zoomScalePageLayoutView="70" workbookViewId="0">
      <selection activeCell="F59" sqref="F59"/>
    </sheetView>
  </sheetViews>
  <sheetFormatPr defaultColWidth="8" defaultRowHeight="15" x14ac:dyDescent="0.25"/>
  <cols>
    <col min="1" max="1" width="5.42578125" style="168" customWidth="1"/>
    <col min="2" max="2" width="27.140625" customWidth="1"/>
    <col min="3" max="3" width="15.28515625" customWidth="1"/>
    <col min="4" max="4" width="26.140625" style="11" customWidth="1"/>
    <col min="5" max="5" width="13.7109375" style="5" customWidth="1"/>
    <col min="6" max="6" width="15.7109375" style="5" customWidth="1"/>
    <col min="7" max="7" width="13.42578125" style="5" customWidth="1"/>
    <col min="8" max="8" width="14.42578125" style="41" customWidth="1"/>
    <col min="9" max="9" width="16.28515625" style="41" customWidth="1"/>
    <col min="10" max="10" width="15.28515625" style="41" customWidth="1"/>
    <col min="11" max="11" width="14.7109375" style="41" customWidth="1"/>
    <col min="12" max="12" width="16.140625" style="168" customWidth="1"/>
    <col min="13" max="13" width="27.7109375" customWidth="1"/>
    <col min="14" max="14" width="6" style="70" customWidth="1"/>
    <col min="15" max="15" width="9.140625" style="70" customWidth="1"/>
    <col min="16" max="16" width="8" style="70"/>
    <col min="17" max="17" width="41.42578125" customWidth="1"/>
  </cols>
  <sheetData>
    <row r="1" spans="1:16" ht="18.75" x14ac:dyDescent="0.3">
      <c r="A1" s="166"/>
      <c r="B1" s="38"/>
      <c r="C1" s="38"/>
      <c r="D1" s="60"/>
      <c r="E1" s="61"/>
      <c r="F1" s="38"/>
      <c r="G1" s="38"/>
      <c r="H1" s="38"/>
      <c r="I1" s="38"/>
      <c r="J1" s="299" t="s">
        <v>110</v>
      </c>
      <c r="K1" s="300"/>
      <c r="L1" s="300"/>
      <c r="M1" s="301"/>
      <c r="N1" s="62"/>
    </row>
    <row r="2" spans="1:16" ht="24" customHeight="1" x14ac:dyDescent="0.25">
      <c r="A2" s="166"/>
      <c r="B2" s="38"/>
      <c r="C2" s="38"/>
      <c r="D2" s="60"/>
      <c r="E2" s="61"/>
      <c r="F2" s="38"/>
      <c r="G2" s="38"/>
      <c r="H2" s="38"/>
      <c r="I2" s="38"/>
      <c r="J2" s="302" t="s">
        <v>103</v>
      </c>
      <c r="K2" s="303"/>
      <c r="L2" s="303"/>
      <c r="M2" s="304"/>
      <c r="N2" s="62"/>
    </row>
    <row r="3" spans="1:16" ht="37.5" customHeight="1" x14ac:dyDescent="0.25">
      <c r="A3" s="166"/>
      <c r="B3" s="38"/>
      <c r="C3" s="38"/>
      <c r="D3" s="60"/>
      <c r="E3" s="61"/>
      <c r="F3" s="38"/>
      <c r="G3" s="38"/>
      <c r="H3" s="38"/>
      <c r="I3" s="38"/>
      <c r="J3" s="305"/>
      <c r="K3" s="306"/>
      <c r="L3" s="306"/>
      <c r="M3" s="307"/>
      <c r="N3" s="62"/>
    </row>
    <row r="4" spans="1:16" ht="27" customHeight="1" x14ac:dyDescent="0.25">
      <c r="A4" s="314" t="s">
        <v>111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6"/>
      <c r="N4" s="62"/>
    </row>
    <row r="5" spans="1:16" ht="73.5" customHeight="1" x14ac:dyDescent="0.25">
      <c r="A5" s="317" t="s">
        <v>38</v>
      </c>
      <c r="B5" s="317" t="s">
        <v>12</v>
      </c>
      <c r="C5" s="317" t="s">
        <v>13</v>
      </c>
      <c r="D5" s="319" t="s">
        <v>14</v>
      </c>
      <c r="E5" s="321" t="s">
        <v>15</v>
      </c>
      <c r="F5" s="317" t="s">
        <v>39</v>
      </c>
      <c r="G5" s="317" t="s">
        <v>40</v>
      </c>
      <c r="H5" s="323"/>
      <c r="I5" s="323"/>
      <c r="J5" s="323"/>
      <c r="K5" s="324"/>
      <c r="L5" s="317" t="s">
        <v>16</v>
      </c>
      <c r="M5" s="317" t="s">
        <v>17</v>
      </c>
      <c r="N5" s="62"/>
    </row>
    <row r="6" spans="1:16" ht="94.5" customHeight="1" x14ac:dyDescent="0.25">
      <c r="A6" s="318"/>
      <c r="B6" s="318"/>
      <c r="C6" s="318"/>
      <c r="D6" s="320"/>
      <c r="E6" s="322"/>
      <c r="F6" s="318"/>
      <c r="G6" s="146" t="s">
        <v>8</v>
      </c>
      <c r="H6" s="160" t="s">
        <v>9</v>
      </c>
      <c r="I6" s="152" t="s">
        <v>98</v>
      </c>
      <c r="J6" s="152" t="s">
        <v>99</v>
      </c>
      <c r="K6" s="152" t="s">
        <v>100</v>
      </c>
      <c r="L6" s="318"/>
      <c r="M6" s="318"/>
      <c r="N6" s="62"/>
    </row>
    <row r="7" spans="1:16" x14ac:dyDescent="0.25">
      <c r="A7" s="42">
        <v>1</v>
      </c>
      <c r="B7" s="42">
        <v>2</v>
      </c>
      <c r="C7" s="42">
        <v>3</v>
      </c>
      <c r="D7" s="147">
        <v>4</v>
      </c>
      <c r="E7" s="42">
        <v>5</v>
      </c>
      <c r="F7" s="42">
        <v>6</v>
      </c>
      <c r="G7" s="42">
        <v>7</v>
      </c>
      <c r="H7" s="42">
        <v>8</v>
      </c>
      <c r="I7" s="42">
        <v>9</v>
      </c>
      <c r="J7" s="42">
        <v>10</v>
      </c>
      <c r="K7" s="42">
        <v>11</v>
      </c>
      <c r="L7" s="42">
        <v>12</v>
      </c>
      <c r="M7" s="42">
        <v>13</v>
      </c>
      <c r="N7" s="62"/>
    </row>
    <row r="8" spans="1:16" ht="22.5" customHeight="1" x14ac:dyDescent="0.25">
      <c r="A8" s="231" t="s">
        <v>18</v>
      </c>
      <c r="B8" s="325" t="s">
        <v>41</v>
      </c>
      <c r="C8" s="231" t="s">
        <v>101</v>
      </c>
      <c r="D8" s="148" t="s">
        <v>26</v>
      </c>
      <c r="E8" s="182">
        <f>E10+E11</f>
        <v>259243.94</v>
      </c>
      <c r="F8" s="182">
        <f>G8+H8+I8+J8+K8</f>
        <v>5953977.7000000002</v>
      </c>
      <c r="G8" s="182">
        <f>G9+G10+G11</f>
        <v>1183037.7</v>
      </c>
      <c r="H8" s="182">
        <f>H9+H10+H11</f>
        <v>1188263</v>
      </c>
      <c r="I8" s="182">
        <f>I9+I10+I11</f>
        <v>1188263</v>
      </c>
      <c r="J8" s="182">
        <f>J9+J10+J11</f>
        <v>1197207</v>
      </c>
      <c r="K8" s="182">
        <f>K9+K10+K11</f>
        <v>1197207</v>
      </c>
      <c r="L8" s="327" t="s">
        <v>21</v>
      </c>
      <c r="M8" s="240" t="s">
        <v>42</v>
      </c>
      <c r="N8" s="62"/>
    </row>
    <row r="9" spans="1:16" ht="33" customHeight="1" x14ac:dyDescent="0.25">
      <c r="A9" s="232"/>
      <c r="B9" s="326"/>
      <c r="C9" s="232"/>
      <c r="D9" s="148" t="s">
        <v>10</v>
      </c>
      <c r="E9" s="182">
        <f>E19+E23+E24</f>
        <v>21984</v>
      </c>
      <c r="F9" s="182">
        <f t="shared" ref="F9:F11" si="0">G9+H9+I9+J9+K9</f>
        <v>4349186.7</v>
      </c>
      <c r="G9" s="182">
        <f>G15+G19+G23</f>
        <v>869846.7</v>
      </c>
      <c r="H9" s="182">
        <f>H15+H19+H23</f>
        <v>869835</v>
      </c>
      <c r="I9" s="182">
        <f>I15+I19+I23</f>
        <v>869835</v>
      </c>
      <c r="J9" s="182">
        <f>J15+J19+J23</f>
        <v>869835</v>
      </c>
      <c r="K9" s="182">
        <f>K15+K19+K23</f>
        <v>869835</v>
      </c>
      <c r="L9" s="328"/>
      <c r="M9" s="246"/>
      <c r="N9" s="62"/>
    </row>
    <row r="10" spans="1:16" s="75" customFormat="1" ht="30.75" customHeight="1" x14ac:dyDescent="0.25">
      <c r="A10" s="232"/>
      <c r="B10" s="326"/>
      <c r="C10" s="232"/>
      <c r="D10" s="145" t="s">
        <v>43</v>
      </c>
      <c r="E10" s="184">
        <f>E17</f>
        <v>19842</v>
      </c>
      <c r="F10" s="182">
        <f t="shared" si="0"/>
        <v>101093</v>
      </c>
      <c r="G10" s="182">
        <f>G17</f>
        <v>20053</v>
      </c>
      <c r="H10" s="182">
        <f t="shared" ref="H10:K10" si="1">H17</f>
        <v>20260</v>
      </c>
      <c r="I10" s="182">
        <f t="shared" si="1"/>
        <v>20260</v>
      </c>
      <c r="J10" s="182">
        <f t="shared" si="1"/>
        <v>20260</v>
      </c>
      <c r="K10" s="182">
        <f t="shared" si="1"/>
        <v>20260</v>
      </c>
      <c r="L10" s="328"/>
      <c r="M10" s="246"/>
      <c r="N10" s="62"/>
      <c r="O10" s="70"/>
      <c r="P10" s="70"/>
    </row>
    <row r="11" spans="1:16" ht="32.25" customHeight="1" x14ac:dyDescent="0.25">
      <c r="A11" s="232"/>
      <c r="B11" s="326"/>
      <c r="C11" s="232"/>
      <c r="D11" s="148" t="s">
        <v>79</v>
      </c>
      <c r="E11" s="182">
        <f>E20+E25+E26</f>
        <v>239401.94</v>
      </c>
      <c r="F11" s="182">
        <f t="shared" si="0"/>
        <v>1503698</v>
      </c>
      <c r="G11" s="182">
        <f>G20+G25+G26</f>
        <v>293138</v>
      </c>
      <c r="H11" s="182">
        <f t="shared" ref="H11:K11" si="2">H20+H25+H26</f>
        <v>298168</v>
      </c>
      <c r="I11" s="182">
        <f t="shared" si="2"/>
        <v>298168</v>
      </c>
      <c r="J11" s="182">
        <f t="shared" si="2"/>
        <v>307112</v>
      </c>
      <c r="K11" s="182">
        <f t="shared" si="2"/>
        <v>307112</v>
      </c>
      <c r="L11" s="329"/>
      <c r="M11" s="246"/>
      <c r="N11" s="62"/>
    </row>
    <row r="12" spans="1:16" ht="32.25" customHeight="1" x14ac:dyDescent="0.25">
      <c r="A12" s="232"/>
      <c r="B12" s="326"/>
      <c r="C12" s="232"/>
      <c r="D12" s="183" t="s">
        <v>26</v>
      </c>
      <c r="E12" s="182"/>
      <c r="F12" s="182">
        <v>3920</v>
      </c>
      <c r="G12" s="182">
        <f>G24</f>
        <v>784</v>
      </c>
      <c r="H12" s="182">
        <f t="shared" ref="H12:K12" si="3">H24</f>
        <v>784</v>
      </c>
      <c r="I12" s="182">
        <f t="shared" si="3"/>
        <v>784</v>
      </c>
      <c r="J12" s="182">
        <f t="shared" si="3"/>
        <v>784</v>
      </c>
      <c r="K12" s="182">
        <f t="shared" si="3"/>
        <v>784</v>
      </c>
      <c r="L12" s="293" t="s">
        <v>102</v>
      </c>
      <c r="M12" s="232"/>
      <c r="N12" s="62"/>
    </row>
    <row r="13" spans="1:16" ht="41.25" customHeight="1" x14ac:dyDescent="0.25">
      <c r="A13" s="233"/>
      <c r="B13" s="326"/>
      <c r="C13" s="232"/>
      <c r="D13" s="183" t="s">
        <v>10</v>
      </c>
      <c r="E13" s="182"/>
      <c r="F13" s="182">
        <v>3920</v>
      </c>
      <c r="G13" s="182">
        <v>784</v>
      </c>
      <c r="H13" s="182">
        <v>784</v>
      </c>
      <c r="I13" s="182">
        <v>784</v>
      </c>
      <c r="J13" s="182">
        <v>784</v>
      </c>
      <c r="K13" s="182">
        <v>784</v>
      </c>
      <c r="L13" s="295"/>
      <c r="M13" s="233"/>
      <c r="N13" s="62"/>
    </row>
    <row r="14" spans="1:16" s="190" customFormat="1" ht="69.75" customHeight="1" x14ac:dyDescent="0.25">
      <c r="A14" s="293" t="s">
        <v>22</v>
      </c>
      <c r="B14" s="286" t="s">
        <v>138</v>
      </c>
      <c r="C14" s="289" t="s">
        <v>104</v>
      </c>
      <c r="D14" s="185" t="s">
        <v>129</v>
      </c>
      <c r="E14" s="201">
        <f>E15+E16</f>
        <v>822030</v>
      </c>
      <c r="F14" s="201">
        <f>F15+F16</f>
        <v>4359334.7</v>
      </c>
      <c r="G14" s="201">
        <f t="shared" ref="G14:K14" si="4">G15+G16</f>
        <v>871710.7</v>
      </c>
      <c r="H14" s="201">
        <f t="shared" si="4"/>
        <v>871906</v>
      </c>
      <c r="I14" s="201">
        <f t="shared" si="4"/>
        <v>871906</v>
      </c>
      <c r="J14" s="201">
        <f t="shared" si="4"/>
        <v>871906</v>
      </c>
      <c r="K14" s="201">
        <f t="shared" si="4"/>
        <v>871906</v>
      </c>
      <c r="L14" s="290" t="s">
        <v>21</v>
      </c>
      <c r="M14" s="207"/>
      <c r="N14" s="188"/>
      <c r="O14" s="189"/>
    </row>
    <row r="15" spans="1:16" s="190" customFormat="1" ht="69" customHeight="1" x14ac:dyDescent="0.25">
      <c r="A15" s="294"/>
      <c r="B15" s="287"/>
      <c r="C15" s="289"/>
      <c r="D15" s="202" t="s">
        <v>10</v>
      </c>
      <c r="E15" s="203">
        <v>802188</v>
      </c>
      <c r="F15" s="203">
        <f>G15+H15+I15+J15+K15</f>
        <v>4258241.7</v>
      </c>
      <c r="G15" s="203">
        <v>851657.7</v>
      </c>
      <c r="H15" s="203">
        <v>851646</v>
      </c>
      <c r="I15" s="203">
        <v>851646</v>
      </c>
      <c r="J15" s="203">
        <v>851646</v>
      </c>
      <c r="K15" s="203">
        <v>851646</v>
      </c>
      <c r="L15" s="291"/>
      <c r="M15" s="207"/>
      <c r="N15" s="188"/>
      <c r="O15" s="189"/>
    </row>
    <row r="16" spans="1:16" s="190" customFormat="1" ht="189.75" customHeight="1" x14ac:dyDescent="0.25">
      <c r="A16" s="295"/>
      <c r="B16" s="288"/>
      <c r="C16" s="289"/>
      <c r="D16" s="202" t="s">
        <v>43</v>
      </c>
      <c r="E16" s="203">
        <v>19842</v>
      </c>
      <c r="F16" s="203">
        <v>101093</v>
      </c>
      <c r="G16" s="203">
        <v>20053</v>
      </c>
      <c r="H16" s="203">
        <v>20260</v>
      </c>
      <c r="I16" s="203">
        <v>20260</v>
      </c>
      <c r="J16" s="203">
        <v>20260</v>
      </c>
      <c r="K16" s="203">
        <v>20260</v>
      </c>
      <c r="L16" s="292"/>
      <c r="M16" s="204"/>
      <c r="N16" s="188"/>
      <c r="O16" s="189"/>
    </row>
    <row r="17" spans="1:16" s="190" customFormat="1" ht="401.25" customHeight="1" x14ac:dyDescent="0.25">
      <c r="A17" s="205"/>
      <c r="B17" s="200" t="s">
        <v>128</v>
      </c>
      <c r="C17" s="204" t="s">
        <v>104</v>
      </c>
      <c r="D17" s="183" t="s">
        <v>43</v>
      </c>
      <c r="E17" s="182">
        <v>19842</v>
      </c>
      <c r="F17" s="182">
        <f>G17+H17+I17+J17+K17</f>
        <v>101093</v>
      </c>
      <c r="G17" s="182">
        <v>20053</v>
      </c>
      <c r="H17" s="182">
        <v>20260</v>
      </c>
      <c r="I17" s="182">
        <v>20260</v>
      </c>
      <c r="J17" s="182">
        <v>20260</v>
      </c>
      <c r="K17" s="182">
        <v>20260</v>
      </c>
      <c r="L17" s="183" t="s">
        <v>21</v>
      </c>
      <c r="M17" s="183"/>
      <c r="N17" s="188"/>
      <c r="O17" s="199"/>
    </row>
    <row r="18" spans="1:16" ht="43.5" customHeight="1" x14ac:dyDescent="0.25">
      <c r="A18" s="308" t="s">
        <v>23</v>
      </c>
      <c r="B18" s="310" t="s">
        <v>137</v>
      </c>
      <c r="C18" s="312" t="s">
        <v>104</v>
      </c>
      <c r="D18" s="68" t="s">
        <v>26</v>
      </c>
      <c r="E18" s="55">
        <f t="shared" ref="E18:K18" si="5">E19+E20</f>
        <v>3897</v>
      </c>
      <c r="F18" s="55">
        <f t="shared" si="5"/>
        <v>11465</v>
      </c>
      <c r="G18" s="55">
        <f t="shared" si="5"/>
        <v>2293</v>
      </c>
      <c r="H18" s="55">
        <f t="shared" si="5"/>
        <v>2293</v>
      </c>
      <c r="I18" s="55">
        <f t="shared" si="5"/>
        <v>2293</v>
      </c>
      <c r="J18" s="55">
        <f t="shared" si="5"/>
        <v>2293</v>
      </c>
      <c r="K18" s="55">
        <f t="shared" si="5"/>
        <v>2293</v>
      </c>
      <c r="L18" s="231" t="s">
        <v>29</v>
      </c>
      <c r="M18" s="149"/>
      <c r="N18" s="62"/>
      <c r="O18" s="100"/>
    </row>
    <row r="19" spans="1:16" ht="300" customHeight="1" x14ac:dyDescent="0.25">
      <c r="A19" s="309"/>
      <c r="B19" s="311"/>
      <c r="C19" s="313"/>
      <c r="D19" s="68" t="s">
        <v>10</v>
      </c>
      <c r="E19" s="55">
        <v>3897</v>
      </c>
      <c r="F19" s="55">
        <f>G19+H19+I19+J19+K19</f>
        <v>11465</v>
      </c>
      <c r="G19" s="55">
        <v>2293</v>
      </c>
      <c r="H19" s="55">
        <v>2293</v>
      </c>
      <c r="I19" s="55">
        <v>2293</v>
      </c>
      <c r="J19" s="55">
        <v>2293</v>
      </c>
      <c r="K19" s="55">
        <v>2293</v>
      </c>
      <c r="L19" s="233"/>
      <c r="M19" s="149"/>
      <c r="N19" s="62"/>
      <c r="O19" s="100"/>
    </row>
    <row r="20" spans="1:16" ht="67.5" customHeight="1" x14ac:dyDescent="0.25">
      <c r="A20" s="309"/>
      <c r="B20" s="311"/>
      <c r="C20" s="313"/>
      <c r="D20" s="68" t="s">
        <v>79</v>
      </c>
      <c r="E20" s="55">
        <v>0</v>
      </c>
      <c r="F20" s="55">
        <f>G20+H20+I20+J20+K20</f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74"/>
      <c r="M20" s="149"/>
      <c r="N20" s="62"/>
      <c r="O20" s="100"/>
    </row>
    <row r="21" spans="1:16" s="190" customFormat="1" ht="48" customHeight="1" x14ac:dyDescent="0.25">
      <c r="A21" s="262" t="s">
        <v>24</v>
      </c>
      <c r="B21" s="258" t="s">
        <v>136</v>
      </c>
      <c r="C21" s="260" t="s">
        <v>101</v>
      </c>
      <c r="D21" s="185" t="s">
        <v>26</v>
      </c>
      <c r="E21" s="186">
        <f>E23+E24</f>
        <v>18087</v>
      </c>
      <c r="F21" s="186">
        <f t="shared" ref="F21:K21" si="6">F23+F24</f>
        <v>83400</v>
      </c>
      <c r="G21" s="186">
        <f t="shared" si="6"/>
        <v>16680</v>
      </c>
      <c r="H21" s="186">
        <f t="shared" si="6"/>
        <v>16680</v>
      </c>
      <c r="I21" s="186">
        <f t="shared" si="6"/>
        <v>16680</v>
      </c>
      <c r="J21" s="186">
        <f t="shared" si="6"/>
        <v>16680</v>
      </c>
      <c r="K21" s="186">
        <f t="shared" si="6"/>
        <v>16680</v>
      </c>
      <c r="L21" s="187"/>
      <c r="M21" s="208"/>
      <c r="N21" s="188"/>
      <c r="O21" s="189"/>
    </row>
    <row r="22" spans="1:16" s="190" customFormat="1" ht="91.5" customHeight="1" x14ac:dyDescent="0.25">
      <c r="A22" s="263"/>
      <c r="B22" s="259"/>
      <c r="C22" s="261"/>
      <c r="D22" s="191" t="s">
        <v>10</v>
      </c>
      <c r="E22" s="192">
        <v>17246</v>
      </c>
      <c r="F22" s="192">
        <f>G22+H22+I22+J22+K22</f>
        <v>79480</v>
      </c>
      <c r="G22" s="192">
        <f>15739+157</f>
        <v>15896</v>
      </c>
      <c r="H22" s="192">
        <f t="shared" ref="H22:K23" si="7">15739+157</f>
        <v>15896</v>
      </c>
      <c r="I22" s="192">
        <f t="shared" si="7"/>
        <v>15896</v>
      </c>
      <c r="J22" s="192">
        <f t="shared" si="7"/>
        <v>15896</v>
      </c>
      <c r="K22" s="192">
        <f t="shared" si="7"/>
        <v>15896</v>
      </c>
      <c r="L22" s="187"/>
      <c r="M22" s="209"/>
      <c r="N22" s="188"/>
      <c r="O22" s="189"/>
    </row>
    <row r="23" spans="1:16" s="190" customFormat="1" ht="102" customHeight="1" x14ac:dyDescent="0.25">
      <c r="A23" s="263"/>
      <c r="B23" s="193" t="s">
        <v>130</v>
      </c>
      <c r="C23" s="191" t="s">
        <v>101</v>
      </c>
      <c r="D23" s="191" t="s">
        <v>10</v>
      </c>
      <c r="E23" s="192">
        <v>17246</v>
      </c>
      <c r="F23" s="192">
        <f>G23+H23+I23+J23+K23</f>
        <v>79480</v>
      </c>
      <c r="G23" s="192">
        <f>15739+157</f>
        <v>15896</v>
      </c>
      <c r="H23" s="192">
        <f t="shared" si="7"/>
        <v>15896</v>
      </c>
      <c r="I23" s="192">
        <f t="shared" si="7"/>
        <v>15896</v>
      </c>
      <c r="J23" s="192">
        <f t="shared" si="7"/>
        <v>15896</v>
      </c>
      <c r="K23" s="192">
        <f t="shared" si="7"/>
        <v>15896</v>
      </c>
      <c r="L23" s="193" t="s">
        <v>21</v>
      </c>
      <c r="M23" s="191"/>
      <c r="N23" s="194"/>
      <c r="O23" s="189"/>
    </row>
    <row r="24" spans="1:16" s="190" customFormat="1" ht="93" customHeight="1" x14ac:dyDescent="0.25">
      <c r="A24" s="264"/>
      <c r="B24" s="195" t="s">
        <v>131</v>
      </c>
      <c r="C24" s="196" t="s">
        <v>101</v>
      </c>
      <c r="D24" s="196" t="s">
        <v>10</v>
      </c>
      <c r="E24" s="197">
        <v>841</v>
      </c>
      <c r="F24" s="192">
        <f>G24+H24+I24+J24+K24</f>
        <v>3920</v>
      </c>
      <c r="G24" s="197">
        <v>784</v>
      </c>
      <c r="H24" s="197">
        <v>784</v>
      </c>
      <c r="I24" s="197">
        <v>784</v>
      </c>
      <c r="J24" s="197">
        <v>784</v>
      </c>
      <c r="K24" s="197">
        <v>784</v>
      </c>
      <c r="L24" s="195" t="s">
        <v>82</v>
      </c>
      <c r="M24" s="196"/>
      <c r="N24" s="198"/>
      <c r="O24" s="199"/>
    </row>
    <row r="25" spans="1:16" ht="127.5" customHeight="1" x14ac:dyDescent="0.25">
      <c r="A25" s="173" t="s">
        <v>44</v>
      </c>
      <c r="B25" s="206" t="s">
        <v>139</v>
      </c>
      <c r="C25" s="172" t="s">
        <v>101</v>
      </c>
      <c r="D25" s="174" t="s">
        <v>79</v>
      </c>
      <c r="E25" s="40">
        <v>81540.639999999999</v>
      </c>
      <c r="F25" s="40">
        <f t="shared" ref="F25:F26" si="8">G25+H25+I25+J25+K25</f>
        <v>578796</v>
      </c>
      <c r="G25" s="40">
        <f>89803+21445</f>
        <v>111248</v>
      </c>
      <c r="H25" s="40">
        <f>93072+22088</f>
        <v>115160</v>
      </c>
      <c r="I25" s="112">
        <f>93072+22088</f>
        <v>115160</v>
      </c>
      <c r="J25" s="112">
        <f>95864+22750</f>
        <v>118614</v>
      </c>
      <c r="K25" s="112">
        <f>95864+22750</f>
        <v>118614</v>
      </c>
      <c r="L25" s="174" t="s">
        <v>21</v>
      </c>
      <c r="M25" s="170"/>
      <c r="N25" s="62"/>
      <c r="O25" s="99"/>
    </row>
    <row r="26" spans="1:16" ht="77.25" customHeight="1" x14ac:dyDescent="0.25">
      <c r="A26" s="169" t="s">
        <v>141</v>
      </c>
      <c r="B26" s="206" t="s">
        <v>140</v>
      </c>
      <c r="C26" s="176" t="s">
        <v>101</v>
      </c>
      <c r="D26" s="125" t="s">
        <v>79</v>
      </c>
      <c r="E26" s="63">
        <f>136461.3+21400</f>
        <v>157861.29999999999</v>
      </c>
      <c r="F26" s="63">
        <f t="shared" si="8"/>
        <v>924902</v>
      </c>
      <c r="G26" s="63">
        <f>158265+23625</f>
        <v>181890</v>
      </c>
      <c r="H26" s="63">
        <f>158658+24350</f>
        <v>183008</v>
      </c>
      <c r="I26" s="63">
        <f>158658+24350</f>
        <v>183008</v>
      </c>
      <c r="J26" s="127">
        <f>163418+25080</f>
        <v>188498</v>
      </c>
      <c r="K26" s="63">
        <f>163418+25080</f>
        <v>188498</v>
      </c>
      <c r="L26" s="126" t="s">
        <v>21</v>
      </c>
      <c r="M26" s="177"/>
      <c r="N26" s="8"/>
      <c r="O26" s="9"/>
      <c r="P26"/>
    </row>
    <row r="27" spans="1:16" ht="28.5" customHeight="1" x14ac:dyDescent="0.25">
      <c r="A27" s="248" t="s">
        <v>25</v>
      </c>
      <c r="B27" s="240" t="s">
        <v>118</v>
      </c>
      <c r="C27" s="248" t="s">
        <v>101</v>
      </c>
      <c r="D27" s="145" t="s">
        <v>26</v>
      </c>
      <c r="E27" s="39">
        <f t="shared" ref="E27:K27" si="9">E28+E29+E30</f>
        <v>95263.43</v>
      </c>
      <c r="F27" s="39">
        <f t="shared" si="9"/>
        <v>475920.54000000004</v>
      </c>
      <c r="G27" s="39">
        <f t="shared" si="9"/>
        <v>92794.11</v>
      </c>
      <c r="H27" s="39">
        <f t="shared" si="9"/>
        <v>92794.11</v>
      </c>
      <c r="I27" s="39">
        <f t="shared" si="9"/>
        <v>96777.439999999988</v>
      </c>
      <c r="J27" s="39">
        <f t="shared" si="9"/>
        <v>96777.439999999988</v>
      </c>
      <c r="K27" s="39">
        <f t="shared" si="9"/>
        <v>96777.439999999988</v>
      </c>
      <c r="L27" s="240" t="s">
        <v>21</v>
      </c>
      <c r="M27" s="248"/>
      <c r="N27" s="62"/>
      <c r="O27" s="99"/>
    </row>
    <row r="28" spans="1:16" ht="31.5" customHeight="1" x14ac:dyDescent="0.25">
      <c r="A28" s="249"/>
      <c r="B28" s="246"/>
      <c r="C28" s="249"/>
      <c r="D28" s="148" t="s">
        <v>10</v>
      </c>
      <c r="E28" s="37">
        <f>E31+E33+E37+E40</f>
        <v>48683.57</v>
      </c>
      <c r="F28" s="37">
        <f>G28+H28+I28+J28+K28</f>
        <v>225244.45</v>
      </c>
      <c r="G28" s="37">
        <f>G31+G33+G37+G40</f>
        <v>43724.3</v>
      </c>
      <c r="H28" s="37">
        <f t="shared" ref="H28:K28" si="10">H31+H33+H37+H40</f>
        <v>43724.3</v>
      </c>
      <c r="I28" s="37">
        <f t="shared" si="10"/>
        <v>45931.95</v>
      </c>
      <c r="J28" s="37">
        <f t="shared" si="10"/>
        <v>45931.95</v>
      </c>
      <c r="K28" s="37">
        <f t="shared" si="10"/>
        <v>45931.95</v>
      </c>
      <c r="L28" s="246"/>
      <c r="M28" s="249"/>
      <c r="N28" s="62"/>
      <c r="O28" s="99"/>
    </row>
    <row r="29" spans="1:16" s="75" customFormat="1" ht="33.75" customHeight="1" x14ac:dyDescent="0.25">
      <c r="A29" s="249"/>
      <c r="B29" s="246"/>
      <c r="C29" s="249"/>
      <c r="D29" s="148" t="s">
        <v>36</v>
      </c>
      <c r="E29" s="37">
        <f>E34</f>
        <v>19999.52</v>
      </c>
      <c r="F29" s="37">
        <f>G29+H29+I29+J29+K29</f>
        <v>112444.55000000002</v>
      </c>
      <c r="G29" s="37">
        <f>G34</f>
        <v>21662.5</v>
      </c>
      <c r="H29" s="37">
        <f t="shared" ref="H29:K29" si="11">H34</f>
        <v>21662.5</v>
      </c>
      <c r="I29" s="37">
        <f t="shared" si="11"/>
        <v>23039.85</v>
      </c>
      <c r="J29" s="37">
        <f t="shared" si="11"/>
        <v>23039.85</v>
      </c>
      <c r="K29" s="37">
        <f t="shared" si="11"/>
        <v>23039.85</v>
      </c>
      <c r="L29" s="246"/>
      <c r="M29" s="249"/>
      <c r="N29" s="62"/>
      <c r="O29" s="99"/>
      <c r="P29" s="70"/>
    </row>
    <row r="30" spans="1:16" ht="33" customHeight="1" x14ac:dyDescent="0.25">
      <c r="A30" s="250"/>
      <c r="B30" s="247"/>
      <c r="C30" s="250"/>
      <c r="D30" s="148" t="s">
        <v>79</v>
      </c>
      <c r="E30" s="37">
        <f>E35+E38+E41</f>
        <v>26580.34</v>
      </c>
      <c r="F30" s="37">
        <f>G30+H30+I30+J30+K30</f>
        <v>138231.54</v>
      </c>
      <c r="G30" s="37">
        <f>G35+G38+G41</f>
        <v>27407.31</v>
      </c>
      <c r="H30" s="37">
        <f t="shared" ref="H30:K30" si="12">H35+H38+H41</f>
        <v>27407.31</v>
      </c>
      <c r="I30" s="37">
        <f t="shared" si="12"/>
        <v>27805.64</v>
      </c>
      <c r="J30" s="37">
        <f t="shared" si="12"/>
        <v>27805.64</v>
      </c>
      <c r="K30" s="37">
        <f t="shared" si="12"/>
        <v>27805.64</v>
      </c>
      <c r="L30" s="247"/>
      <c r="M30" s="250"/>
      <c r="N30" s="62"/>
      <c r="O30" s="99"/>
    </row>
    <row r="31" spans="1:16" ht="102.75" customHeight="1" x14ac:dyDescent="0.25">
      <c r="A31" s="162" t="s">
        <v>27</v>
      </c>
      <c r="B31" s="150" t="s">
        <v>122</v>
      </c>
      <c r="C31" s="148" t="s">
        <v>101</v>
      </c>
      <c r="D31" s="148" t="s">
        <v>10</v>
      </c>
      <c r="E31" s="37">
        <v>8</v>
      </c>
      <c r="F31" s="37">
        <f>G31+H31+I31+J31+K31</f>
        <v>40</v>
      </c>
      <c r="G31" s="37">
        <v>8</v>
      </c>
      <c r="H31" s="37">
        <v>8</v>
      </c>
      <c r="I31" s="37">
        <v>8</v>
      </c>
      <c r="J31" s="37">
        <v>8</v>
      </c>
      <c r="K31" s="37">
        <v>8</v>
      </c>
      <c r="L31" s="163" t="s">
        <v>21</v>
      </c>
      <c r="M31" s="148" t="s">
        <v>45</v>
      </c>
      <c r="N31" s="62"/>
      <c r="O31" s="99"/>
    </row>
    <row r="32" spans="1:16" ht="26.25" customHeight="1" x14ac:dyDescent="0.25">
      <c r="A32" s="248" t="s">
        <v>28</v>
      </c>
      <c r="B32" s="255" t="s">
        <v>142</v>
      </c>
      <c r="C32" s="248" t="s">
        <v>101</v>
      </c>
      <c r="D32" s="148" t="s">
        <v>26</v>
      </c>
      <c r="E32" s="37">
        <f>E33+E34+E35</f>
        <v>35713.43</v>
      </c>
      <c r="F32" s="37">
        <f>G32+H32+I32+J32+K32</f>
        <v>205365.54</v>
      </c>
      <c r="G32" s="37">
        <f>G33+G34+G35</f>
        <v>38683.11</v>
      </c>
      <c r="H32" s="37">
        <f>H33+H34+H35</f>
        <v>38683.11</v>
      </c>
      <c r="I32" s="63">
        <f>I33+I34+I35</f>
        <v>42666.44</v>
      </c>
      <c r="J32" s="63">
        <f>J33+J34+J35</f>
        <v>42666.44</v>
      </c>
      <c r="K32" s="37">
        <f>K33+K34+K35</f>
        <v>42666.44</v>
      </c>
      <c r="L32" s="240" t="s">
        <v>21</v>
      </c>
      <c r="M32" s="248"/>
      <c r="N32" s="62"/>
      <c r="O32" s="99"/>
    </row>
    <row r="33" spans="1:16" ht="26.25" customHeight="1" x14ac:dyDescent="0.25">
      <c r="A33" s="249"/>
      <c r="B33" s="256"/>
      <c r="C33" s="249"/>
      <c r="D33" s="145" t="s">
        <v>10</v>
      </c>
      <c r="E33" s="37">
        <v>12142.57</v>
      </c>
      <c r="F33" s="37">
        <f t="shared" ref="F33:F35" si="13">G33+H33+I33+J33+K33</f>
        <v>72384.45</v>
      </c>
      <c r="G33" s="37">
        <v>13152.3</v>
      </c>
      <c r="H33" s="37">
        <v>13152.3</v>
      </c>
      <c r="I33" s="63">
        <v>15359.95</v>
      </c>
      <c r="J33" s="63">
        <v>15359.95</v>
      </c>
      <c r="K33" s="63">
        <v>15359.95</v>
      </c>
      <c r="L33" s="246"/>
      <c r="M33" s="249"/>
      <c r="N33" s="62"/>
      <c r="O33" s="99"/>
    </row>
    <row r="34" spans="1:16" s="75" customFormat="1" ht="30" customHeight="1" x14ac:dyDescent="0.25">
      <c r="A34" s="249"/>
      <c r="B34" s="256"/>
      <c r="C34" s="249"/>
      <c r="D34" s="145" t="s">
        <v>43</v>
      </c>
      <c r="E34" s="37">
        <v>19999.52</v>
      </c>
      <c r="F34" s="37">
        <f t="shared" si="13"/>
        <v>112444.55000000002</v>
      </c>
      <c r="G34" s="37">
        <v>21662.5</v>
      </c>
      <c r="H34" s="37">
        <v>21662.5</v>
      </c>
      <c r="I34" s="63">
        <v>23039.85</v>
      </c>
      <c r="J34" s="63">
        <v>23039.85</v>
      </c>
      <c r="K34" s="63">
        <v>23039.85</v>
      </c>
      <c r="L34" s="246"/>
      <c r="M34" s="249"/>
      <c r="N34" s="62"/>
      <c r="O34" s="99"/>
      <c r="P34" s="70"/>
    </row>
    <row r="35" spans="1:16" ht="30.75" customHeight="1" x14ac:dyDescent="0.25">
      <c r="A35" s="250"/>
      <c r="B35" s="257"/>
      <c r="C35" s="250"/>
      <c r="D35" s="148" t="s">
        <v>79</v>
      </c>
      <c r="E35" s="37">
        <v>3571.34</v>
      </c>
      <c r="F35" s="37">
        <f t="shared" si="13"/>
        <v>20536.54</v>
      </c>
      <c r="G35" s="37">
        <v>3868.31</v>
      </c>
      <c r="H35" s="37">
        <v>3868.31</v>
      </c>
      <c r="I35" s="63">
        <v>4266.6400000000003</v>
      </c>
      <c r="J35" s="63">
        <v>4266.6400000000003</v>
      </c>
      <c r="K35" s="63">
        <v>4266.6400000000003</v>
      </c>
      <c r="L35" s="247"/>
      <c r="M35" s="250"/>
      <c r="N35" s="62"/>
      <c r="O35" s="99"/>
    </row>
    <row r="36" spans="1:16" ht="36" customHeight="1" x14ac:dyDescent="0.25">
      <c r="A36" s="248" t="s">
        <v>30</v>
      </c>
      <c r="B36" s="255" t="s">
        <v>143</v>
      </c>
      <c r="C36" s="248" t="s">
        <v>101</v>
      </c>
      <c r="D36" s="145" t="s">
        <v>26</v>
      </c>
      <c r="E36" s="37">
        <f t="shared" ref="E36:K36" si="14">E37+E38</f>
        <v>42713</v>
      </c>
      <c r="F36" s="37">
        <f t="shared" si="14"/>
        <v>229495</v>
      </c>
      <c r="G36" s="37">
        <f t="shared" si="14"/>
        <v>45899</v>
      </c>
      <c r="H36" s="37">
        <f t="shared" si="14"/>
        <v>45899</v>
      </c>
      <c r="I36" s="37">
        <f t="shared" si="14"/>
        <v>45899</v>
      </c>
      <c r="J36" s="37">
        <f t="shared" si="14"/>
        <v>45899</v>
      </c>
      <c r="K36" s="37">
        <f t="shared" si="14"/>
        <v>45899</v>
      </c>
      <c r="L36" s="240" t="s">
        <v>21</v>
      </c>
      <c r="M36" s="248"/>
      <c r="N36" s="62"/>
      <c r="O36" s="99"/>
    </row>
    <row r="37" spans="1:16" ht="36" customHeight="1" x14ac:dyDescent="0.25">
      <c r="A37" s="249"/>
      <c r="B37" s="256"/>
      <c r="C37" s="249"/>
      <c r="D37" s="145" t="s">
        <v>10</v>
      </c>
      <c r="E37" s="37">
        <v>20590</v>
      </c>
      <c r="F37" s="37">
        <f t="shared" ref="F37:F53" si="15">G37+H37+I37+J37+K37</f>
        <v>113850</v>
      </c>
      <c r="G37" s="37">
        <v>22770</v>
      </c>
      <c r="H37" s="37">
        <v>22770</v>
      </c>
      <c r="I37" s="37">
        <v>22770</v>
      </c>
      <c r="J37" s="37">
        <v>22770</v>
      </c>
      <c r="K37" s="37">
        <v>22770</v>
      </c>
      <c r="L37" s="246"/>
      <c r="M37" s="249"/>
      <c r="N37" s="62"/>
      <c r="O37" s="99"/>
    </row>
    <row r="38" spans="1:16" ht="54.75" customHeight="1" x14ac:dyDescent="0.25">
      <c r="A38" s="250"/>
      <c r="B38" s="257"/>
      <c r="C38" s="250"/>
      <c r="D38" s="148" t="s">
        <v>79</v>
      </c>
      <c r="E38" s="37">
        <v>22123</v>
      </c>
      <c r="F38" s="37">
        <f t="shared" si="15"/>
        <v>115645</v>
      </c>
      <c r="G38" s="37">
        <f>1198+21931</f>
        <v>23129</v>
      </c>
      <c r="H38" s="37">
        <f t="shared" ref="H38:K38" si="16">1198+21931</f>
        <v>23129</v>
      </c>
      <c r="I38" s="37">
        <f t="shared" si="16"/>
        <v>23129</v>
      </c>
      <c r="J38" s="37">
        <f t="shared" si="16"/>
        <v>23129</v>
      </c>
      <c r="K38" s="37">
        <f t="shared" si="16"/>
        <v>23129</v>
      </c>
      <c r="L38" s="247"/>
      <c r="M38" s="250"/>
      <c r="N38" s="62"/>
      <c r="O38" s="99"/>
    </row>
    <row r="39" spans="1:16" ht="31.5" customHeight="1" x14ac:dyDescent="0.25">
      <c r="A39" s="276" t="s">
        <v>31</v>
      </c>
      <c r="B39" s="277" t="s">
        <v>144</v>
      </c>
      <c r="C39" s="278" t="s">
        <v>101</v>
      </c>
      <c r="D39" s="161" t="s">
        <v>20</v>
      </c>
      <c r="E39" s="128">
        <f>E40+E41</f>
        <v>16829</v>
      </c>
      <c r="F39" s="128">
        <f>F40+F41</f>
        <v>41020</v>
      </c>
      <c r="G39" s="128">
        <f t="shared" ref="G39:K39" si="17">G40+G41</f>
        <v>8204</v>
      </c>
      <c r="H39" s="128">
        <f t="shared" si="17"/>
        <v>8204</v>
      </c>
      <c r="I39" s="128">
        <f t="shared" si="17"/>
        <v>8204</v>
      </c>
      <c r="J39" s="128">
        <f t="shared" si="17"/>
        <v>8204</v>
      </c>
      <c r="K39" s="128">
        <f t="shared" si="17"/>
        <v>8204</v>
      </c>
      <c r="L39" s="265" t="s">
        <v>21</v>
      </c>
      <c r="M39" s="161"/>
      <c r="N39" s="59"/>
      <c r="O39" s="44"/>
      <c r="P39"/>
    </row>
    <row r="40" spans="1:16" ht="33.75" customHeight="1" x14ac:dyDescent="0.25">
      <c r="A40" s="276"/>
      <c r="B40" s="277"/>
      <c r="C40" s="278"/>
      <c r="D40" s="161" t="s">
        <v>10</v>
      </c>
      <c r="E40" s="128">
        <v>15943</v>
      </c>
      <c r="F40" s="128">
        <f t="shared" ref="F40:F41" si="18">G40+H40+I40+J40+K40</f>
        <v>38970</v>
      </c>
      <c r="G40" s="128">
        <v>7794</v>
      </c>
      <c r="H40" s="128">
        <v>7794</v>
      </c>
      <c r="I40" s="128">
        <v>7794</v>
      </c>
      <c r="J40" s="128">
        <v>7794</v>
      </c>
      <c r="K40" s="128">
        <v>7794</v>
      </c>
      <c r="L40" s="266"/>
      <c r="M40" s="161"/>
      <c r="N40" s="59"/>
      <c r="O40" s="44"/>
      <c r="P40"/>
    </row>
    <row r="41" spans="1:16" ht="31.5" customHeight="1" x14ac:dyDescent="0.25">
      <c r="A41" s="276"/>
      <c r="B41" s="277"/>
      <c r="C41" s="278"/>
      <c r="D41" s="161" t="s">
        <v>79</v>
      </c>
      <c r="E41" s="128">
        <v>886</v>
      </c>
      <c r="F41" s="128">
        <f t="shared" si="18"/>
        <v>2050</v>
      </c>
      <c r="G41" s="129">
        <v>410</v>
      </c>
      <c r="H41" s="129">
        <v>410</v>
      </c>
      <c r="I41" s="129">
        <v>410</v>
      </c>
      <c r="J41" s="129">
        <v>410</v>
      </c>
      <c r="K41" s="129">
        <v>410</v>
      </c>
      <c r="L41" s="267"/>
      <c r="M41" s="130"/>
      <c r="N41"/>
      <c r="O41"/>
      <c r="P41"/>
    </row>
    <row r="42" spans="1:16" ht="40.5" customHeight="1" x14ac:dyDescent="0.25">
      <c r="A42" s="243" t="s">
        <v>46</v>
      </c>
      <c r="B42" s="240" t="s">
        <v>115</v>
      </c>
      <c r="C42" s="248" t="s">
        <v>101</v>
      </c>
      <c r="D42" s="148" t="s">
        <v>26</v>
      </c>
      <c r="E42" s="43">
        <f>E43+E44</f>
        <v>513.21</v>
      </c>
      <c r="F42" s="43">
        <f t="shared" si="15"/>
        <v>15000</v>
      </c>
      <c r="G42" s="43">
        <f>G43+G44</f>
        <v>3000</v>
      </c>
      <c r="H42" s="43">
        <f>H43+H44</f>
        <v>3000</v>
      </c>
      <c r="I42" s="43">
        <f>I43+I44</f>
        <v>3000</v>
      </c>
      <c r="J42" s="43">
        <f>J43+J44</f>
        <v>3000</v>
      </c>
      <c r="K42" s="43">
        <f>K43+K44</f>
        <v>3000</v>
      </c>
      <c r="L42" s="240" t="s">
        <v>21</v>
      </c>
      <c r="M42" s="64"/>
      <c r="N42" s="62"/>
      <c r="O42" s="99"/>
    </row>
    <row r="43" spans="1:16" ht="37.5" customHeight="1" x14ac:dyDescent="0.25">
      <c r="A43" s="244"/>
      <c r="B43" s="246"/>
      <c r="C43" s="249"/>
      <c r="D43" s="148" t="s">
        <v>10</v>
      </c>
      <c r="E43" s="43">
        <f>E46</f>
        <v>0</v>
      </c>
      <c r="F43" s="43">
        <f t="shared" si="15"/>
        <v>0</v>
      </c>
      <c r="G43" s="43">
        <f>G46</f>
        <v>0</v>
      </c>
      <c r="H43" s="43">
        <f>H46</f>
        <v>0</v>
      </c>
      <c r="I43" s="43">
        <f>I46</f>
        <v>0</v>
      </c>
      <c r="J43" s="43">
        <f>J46</f>
        <v>0</v>
      </c>
      <c r="K43" s="43">
        <f>K46</f>
        <v>0</v>
      </c>
      <c r="L43" s="246"/>
      <c r="M43" s="65"/>
      <c r="N43" s="62"/>
      <c r="O43" s="99"/>
    </row>
    <row r="44" spans="1:16" ht="42" customHeight="1" x14ac:dyDescent="0.25">
      <c r="A44" s="245"/>
      <c r="B44" s="247"/>
      <c r="C44" s="250"/>
      <c r="D44" s="148" t="s">
        <v>79</v>
      </c>
      <c r="E44" s="43">
        <f>E47</f>
        <v>513.21</v>
      </c>
      <c r="F44" s="43">
        <f t="shared" si="15"/>
        <v>15000</v>
      </c>
      <c r="G44" s="43">
        <f>G45</f>
        <v>3000</v>
      </c>
      <c r="H44" s="43">
        <f>H47</f>
        <v>3000</v>
      </c>
      <c r="I44" s="43">
        <f t="shared" ref="I44:J44" si="19">I45</f>
        <v>3000</v>
      </c>
      <c r="J44" s="43">
        <f t="shared" si="19"/>
        <v>3000</v>
      </c>
      <c r="K44" s="43">
        <f>K45</f>
        <v>3000</v>
      </c>
      <c r="L44" s="247"/>
      <c r="M44" s="65"/>
      <c r="N44" s="62"/>
      <c r="O44" s="99"/>
    </row>
    <row r="45" spans="1:16" ht="24" customHeight="1" x14ac:dyDescent="0.25">
      <c r="A45" s="243" t="s">
        <v>47</v>
      </c>
      <c r="B45" s="240" t="s">
        <v>116</v>
      </c>
      <c r="C45" s="248" t="s">
        <v>101</v>
      </c>
      <c r="D45" s="148" t="s">
        <v>26</v>
      </c>
      <c r="E45" s="43">
        <f>E46+E47</f>
        <v>513.21</v>
      </c>
      <c r="F45" s="43">
        <f t="shared" si="15"/>
        <v>15000</v>
      </c>
      <c r="G45" s="43">
        <f>G46+G47</f>
        <v>3000</v>
      </c>
      <c r="H45" s="43">
        <f>H46+H47</f>
        <v>3000</v>
      </c>
      <c r="I45" s="43">
        <f>I46+I47</f>
        <v>3000</v>
      </c>
      <c r="J45" s="43">
        <f>J46+J47</f>
        <v>3000</v>
      </c>
      <c r="K45" s="43">
        <f>K46+K47</f>
        <v>3000</v>
      </c>
      <c r="L45" s="240" t="s">
        <v>21</v>
      </c>
      <c r="M45" s="241"/>
      <c r="N45" s="62"/>
      <c r="O45" s="99"/>
    </row>
    <row r="46" spans="1:16" ht="30.75" customHeight="1" x14ac:dyDescent="0.25">
      <c r="A46" s="251"/>
      <c r="B46" s="238"/>
      <c r="C46" s="232"/>
      <c r="D46" s="148" t="s">
        <v>10</v>
      </c>
      <c r="E46" s="43">
        <v>0</v>
      </c>
      <c r="F46" s="43">
        <f t="shared" si="15"/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238"/>
      <c r="M46" s="242"/>
      <c r="N46" s="62"/>
      <c r="O46" s="99"/>
    </row>
    <row r="47" spans="1:16" ht="75.75" customHeight="1" x14ac:dyDescent="0.25">
      <c r="A47" s="252"/>
      <c r="B47" s="253"/>
      <c r="C47" s="254"/>
      <c r="D47" s="66" t="s">
        <v>79</v>
      </c>
      <c r="E47" s="45">
        <v>513.21</v>
      </c>
      <c r="F47" s="45">
        <f t="shared" si="15"/>
        <v>15000</v>
      </c>
      <c r="G47" s="45">
        <v>3000</v>
      </c>
      <c r="H47" s="45">
        <v>3000</v>
      </c>
      <c r="I47" s="45">
        <v>3000</v>
      </c>
      <c r="J47" s="45">
        <v>3000</v>
      </c>
      <c r="K47" s="45">
        <v>3000</v>
      </c>
      <c r="L47" s="239"/>
      <c r="M47" s="67"/>
      <c r="N47" s="62"/>
      <c r="O47" s="99"/>
    </row>
    <row r="48" spans="1:16" ht="32.25" customHeight="1" x14ac:dyDescent="0.25">
      <c r="A48" s="340" t="s">
        <v>56</v>
      </c>
      <c r="B48" s="343" t="s">
        <v>117</v>
      </c>
      <c r="C48" s="343" t="s">
        <v>101</v>
      </c>
      <c r="D48" s="164" t="s">
        <v>20</v>
      </c>
      <c r="E48" s="63">
        <f>E50+E49</f>
        <v>135189.14000000001</v>
      </c>
      <c r="F48" s="63">
        <f t="shared" ref="F48:F50" si="20">G48+H48+I48+J48+K48</f>
        <v>78911.679999999993</v>
      </c>
      <c r="G48" s="63">
        <f>G50+G49</f>
        <v>78911.679999999993</v>
      </c>
      <c r="H48" s="63">
        <f>H50+H49</f>
        <v>0</v>
      </c>
      <c r="I48" s="63">
        <f>I50+I49</f>
        <v>0</v>
      </c>
      <c r="J48" s="63">
        <f>J50+J49</f>
        <v>0</v>
      </c>
      <c r="K48" s="63">
        <f>K50+K49</f>
        <v>0</v>
      </c>
      <c r="L48" s="343" t="s">
        <v>102</v>
      </c>
      <c r="M48" s="346" t="s">
        <v>81</v>
      </c>
      <c r="N48" s="8"/>
      <c r="O48" s="9"/>
      <c r="P48"/>
    </row>
    <row r="49" spans="1:16" ht="32.25" customHeight="1" x14ac:dyDescent="0.25">
      <c r="A49" s="341"/>
      <c r="B49" s="344"/>
      <c r="C49" s="344"/>
      <c r="D49" s="165" t="s">
        <v>10</v>
      </c>
      <c r="E49" s="63">
        <f>E52</f>
        <v>112417.78</v>
      </c>
      <c r="F49" s="63">
        <f t="shared" si="20"/>
        <v>65733.429999999993</v>
      </c>
      <c r="G49" s="63">
        <f>G52</f>
        <v>65733.429999999993</v>
      </c>
      <c r="H49" s="63">
        <f t="shared" ref="H49:K49" si="21">H52</f>
        <v>0</v>
      </c>
      <c r="I49" s="63">
        <f t="shared" si="21"/>
        <v>0</v>
      </c>
      <c r="J49" s="63">
        <f t="shared" si="21"/>
        <v>0</v>
      </c>
      <c r="K49" s="63">
        <f t="shared" si="21"/>
        <v>0</v>
      </c>
      <c r="L49" s="344"/>
      <c r="M49" s="347"/>
      <c r="N49" s="8"/>
      <c r="O49" s="9"/>
      <c r="P49"/>
    </row>
    <row r="50" spans="1:16" ht="44.25" customHeight="1" x14ac:dyDescent="0.25">
      <c r="A50" s="342"/>
      <c r="B50" s="345"/>
      <c r="C50" s="345"/>
      <c r="D50" s="165" t="s">
        <v>79</v>
      </c>
      <c r="E50" s="63">
        <f>E53</f>
        <v>22771.360000000001</v>
      </c>
      <c r="F50" s="63">
        <f t="shared" si="20"/>
        <v>13178.25</v>
      </c>
      <c r="G50" s="63">
        <f>G53</f>
        <v>13178.25</v>
      </c>
      <c r="H50" s="63">
        <f t="shared" ref="H50:K50" si="22">H53</f>
        <v>0</v>
      </c>
      <c r="I50" s="63">
        <f t="shared" si="22"/>
        <v>0</v>
      </c>
      <c r="J50" s="63">
        <f t="shared" si="22"/>
        <v>0</v>
      </c>
      <c r="K50" s="63">
        <f t="shared" si="22"/>
        <v>0</v>
      </c>
      <c r="L50" s="345"/>
      <c r="M50" s="348"/>
      <c r="N50" s="8"/>
      <c r="O50" s="9"/>
      <c r="P50"/>
    </row>
    <row r="51" spans="1:16" ht="32.25" customHeight="1" x14ac:dyDescent="0.25">
      <c r="A51" s="340" t="s">
        <v>57</v>
      </c>
      <c r="B51" s="343" t="s">
        <v>114</v>
      </c>
      <c r="C51" s="343" t="s">
        <v>101</v>
      </c>
      <c r="D51" s="164" t="s">
        <v>20</v>
      </c>
      <c r="E51" s="63">
        <f>E53+E52</f>
        <v>135189.14000000001</v>
      </c>
      <c r="F51" s="63">
        <f t="shared" si="15"/>
        <v>78911.679999999993</v>
      </c>
      <c r="G51" s="63">
        <f>G53+G52</f>
        <v>78911.679999999993</v>
      </c>
      <c r="H51" s="63">
        <f>H53+H52</f>
        <v>0</v>
      </c>
      <c r="I51" s="63">
        <f>I53+I52</f>
        <v>0</v>
      </c>
      <c r="J51" s="63">
        <f>J53+J52</f>
        <v>0</v>
      </c>
      <c r="K51" s="63">
        <f>K53+K52</f>
        <v>0</v>
      </c>
      <c r="L51" s="343" t="s">
        <v>95</v>
      </c>
      <c r="M51" s="346" t="s">
        <v>81</v>
      </c>
      <c r="N51" s="8"/>
      <c r="O51" s="9"/>
      <c r="P51"/>
    </row>
    <row r="52" spans="1:16" ht="32.25" customHeight="1" x14ac:dyDescent="0.25">
      <c r="A52" s="341"/>
      <c r="B52" s="344"/>
      <c r="C52" s="344"/>
      <c r="D52" s="165" t="s">
        <v>10</v>
      </c>
      <c r="E52" s="63">
        <v>112417.78</v>
      </c>
      <c r="F52" s="63">
        <f t="shared" si="15"/>
        <v>65733.429999999993</v>
      </c>
      <c r="G52" s="63">
        <v>65733.429999999993</v>
      </c>
      <c r="H52" s="63">
        <v>0</v>
      </c>
      <c r="I52" s="63">
        <v>0</v>
      </c>
      <c r="J52" s="63">
        <v>0</v>
      </c>
      <c r="K52" s="63">
        <v>0</v>
      </c>
      <c r="L52" s="344"/>
      <c r="M52" s="347"/>
      <c r="N52" s="8"/>
      <c r="O52" s="9"/>
      <c r="P52"/>
    </row>
    <row r="53" spans="1:16" ht="39" customHeight="1" x14ac:dyDescent="0.25">
      <c r="A53" s="342"/>
      <c r="B53" s="345"/>
      <c r="C53" s="345"/>
      <c r="D53" s="165" t="s">
        <v>79</v>
      </c>
      <c r="E53" s="63">
        <v>22771.360000000001</v>
      </c>
      <c r="F53" s="63">
        <f t="shared" si="15"/>
        <v>13178.25</v>
      </c>
      <c r="G53" s="63">
        <v>13178.25</v>
      </c>
      <c r="H53" s="63">
        <v>0</v>
      </c>
      <c r="I53" s="63">
        <v>0</v>
      </c>
      <c r="J53" s="63">
        <v>0</v>
      </c>
      <c r="K53" s="63">
        <v>0</v>
      </c>
      <c r="L53" s="345"/>
      <c r="M53" s="348"/>
      <c r="N53" s="8"/>
      <c r="O53" s="9"/>
      <c r="P53"/>
    </row>
    <row r="54" spans="1:16" ht="15.75" customHeight="1" x14ac:dyDescent="0.25">
      <c r="A54" s="279" t="s">
        <v>83</v>
      </c>
      <c r="B54" s="333" t="s">
        <v>84</v>
      </c>
      <c r="C54" s="270" t="s">
        <v>101</v>
      </c>
      <c r="D54" s="68" t="s">
        <v>26</v>
      </c>
      <c r="E54" s="55">
        <f>E56+E57+E55</f>
        <v>442623.44</v>
      </c>
      <c r="F54" s="94">
        <f>G54+H54+I54+J54+K54</f>
        <v>1062816.54</v>
      </c>
      <c r="G54" s="55">
        <f>G56+G57+G55</f>
        <v>801823.1</v>
      </c>
      <c r="H54" s="55">
        <f>H56+H57+H55</f>
        <v>0</v>
      </c>
      <c r="I54" s="55">
        <f>I56+I57+I55</f>
        <v>260993.44</v>
      </c>
      <c r="J54" s="55">
        <f t="shared" ref="J54:K54" si="23">J56+J57+J55</f>
        <v>0</v>
      </c>
      <c r="K54" s="55">
        <f t="shared" si="23"/>
        <v>0</v>
      </c>
      <c r="L54" s="271" t="s">
        <v>95</v>
      </c>
      <c r="M54" s="330"/>
      <c r="N54" s="62"/>
    </row>
    <row r="55" spans="1:16" s="70" customFormat="1" ht="33.75" customHeight="1" x14ac:dyDescent="0.25">
      <c r="A55" s="279"/>
      <c r="B55" s="333"/>
      <c r="C55" s="270"/>
      <c r="D55" s="97" t="s">
        <v>36</v>
      </c>
      <c r="E55" s="55">
        <f>E59+E63</f>
        <v>78173</v>
      </c>
      <c r="F55" s="94">
        <f t="shared" ref="F55:F57" si="24">G55+H55+I55+J55+K55</f>
        <v>72934.600000000006</v>
      </c>
      <c r="G55" s="186">
        <f>G59+G63</f>
        <v>72934.600000000006</v>
      </c>
      <c r="H55" s="55">
        <f>H59+H63</f>
        <v>0</v>
      </c>
      <c r="I55" s="55">
        <f>I59+I63</f>
        <v>0</v>
      </c>
      <c r="J55" s="55">
        <f>J59+J63</f>
        <v>0</v>
      </c>
      <c r="K55" s="55">
        <f>K59+K63</f>
        <v>0</v>
      </c>
      <c r="L55" s="272"/>
      <c r="M55" s="332"/>
      <c r="N55" s="62"/>
    </row>
    <row r="56" spans="1:16" s="70" customFormat="1" ht="25.5" x14ac:dyDescent="0.25">
      <c r="A56" s="279"/>
      <c r="B56" s="333"/>
      <c r="C56" s="270"/>
      <c r="D56" s="68" t="s">
        <v>10</v>
      </c>
      <c r="E56" s="55">
        <f>E60+E64+E67+E70</f>
        <v>316855.74</v>
      </c>
      <c r="F56" s="94">
        <f t="shared" si="24"/>
        <v>875851.78</v>
      </c>
      <c r="G56" s="55">
        <f>G60+G64+G67+G70</f>
        <v>648706.18000000005</v>
      </c>
      <c r="H56" s="55">
        <f t="shared" ref="H56:K56" si="25">H60+H64+H67+H70</f>
        <v>0</v>
      </c>
      <c r="I56" s="55">
        <f t="shared" si="25"/>
        <v>227145.60000000001</v>
      </c>
      <c r="J56" s="55">
        <f t="shared" si="25"/>
        <v>0</v>
      </c>
      <c r="K56" s="55">
        <f t="shared" si="25"/>
        <v>0</v>
      </c>
      <c r="L56" s="272"/>
      <c r="M56" s="332"/>
      <c r="N56" s="62"/>
    </row>
    <row r="57" spans="1:16" s="70" customFormat="1" ht="31.5" customHeight="1" x14ac:dyDescent="0.25">
      <c r="A57" s="279"/>
      <c r="B57" s="333"/>
      <c r="C57" s="270"/>
      <c r="D57" s="68" t="s">
        <v>79</v>
      </c>
      <c r="E57" s="55">
        <f>E61+E65+E68+E71+E73</f>
        <v>47594.700000000004</v>
      </c>
      <c r="F57" s="94">
        <f t="shared" si="24"/>
        <v>114030.16</v>
      </c>
      <c r="G57" s="55">
        <f>G61+G65+G68+G71+G73</f>
        <v>80182.320000000007</v>
      </c>
      <c r="H57" s="55">
        <f t="shared" ref="H57:K57" si="26">H61+H65+H68+H71+H73</f>
        <v>0</v>
      </c>
      <c r="I57" s="55">
        <f t="shared" si="26"/>
        <v>33847.840000000004</v>
      </c>
      <c r="J57" s="55">
        <f t="shared" si="26"/>
        <v>0</v>
      </c>
      <c r="K57" s="55">
        <f t="shared" si="26"/>
        <v>0</v>
      </c>
      <c r="L57" s="273"/>
      <c r="M57" s="332"/>
      <c r="N57" s="62"/>
    </row>
    <row r="58" spans="1:16" s="70" customFormat="1" ht="22.5" customHeight="1" x14ac:dyDescent="0.25">
      <c r="A58" s="281" t="s">
        <v>85</v>
      </c>
      <c r="B58" s="280" t="s">
        <v>145</v>
      </c>
      <c r="C58" s="270" t="s">
        <v>101</v>
      </c>
      <c r="D58" s="68" t="s">
        <v>26</v>
      </c>
      <c r="E58" s="55">
        <f>SUM(E59:E61)</f>
        <v>402732.29999999993</v>
      </c>
      <c r="F58" s="55">
        <f>H58+I58+J58+K58+H57</f>
        <v>208498.68</v>
      </c>
      <c r="G58" s="55">
        <f>SUM(G59:G61)</f>
        <v>658416.70000000007</v>
      </c>
      <c r="H58" s="55">
        <f t="shared" ref="H58:K58" si="27">SUM(H59:H61)</f>
        <v>0</v>
      </c>
      <c r="I58" s="55">
        <f t="shared" si="27"/>
        <v>208498.68</v>
      </c>
      <c r="J58" s="55">
        <f t="shared" si="27"/>
        <v>0</v>
      </c>
      <c r="K58" s="55">
        <f t="shared" si="27"/>
        <v>0</v>
      </c>
      <c r="L58" s="271" t="s">
        <v>95</v>
      </c>
      <c r="M58" s="332"/>
      <c r="N58" s="62"/>
    </row>
    <row r="59" spans="1:16" s="70" customFormat="1" ht="27.75" customHeight="1" x14ac:dyDescent="0.25">
      <c r="A59" s="282"/>
      <c r="B59" s="280"/>
      <c r="C59" s="270"/>
      <c r="D59" s="97" t="s">
        <v>36</v>
      </c>
      <c r="E59" s="55">
        <v>68188.100000000006</v>
      </c>
      <c r="F59" s="55">
        <f t="shared" ref="F59:F66" si="28">G59+H59+I59+J59+K59</f>
        <v>68188.100000000006</v>
      </c>
      <c r="G59" s="55">
        <v>68188.100000000006</v>
      </c>
      <c r="H59" s="55">
        <v>0</v>
      </c>
      <c r="I59" s="55">
        <v>0</v>
      </c>
      <c r="J59" s="55">
        <v>0</v>
      </c>
      <c r="K59" s="55">
        <v>0</v>
      </c>
      <c r="L59" s="272"/>
      <c r="M59" s="332"/>
      <c r="N59" s="62"/>
    </row>
    <row r="60" spans="1:16" s="70" customFormat="1" ht="30" customHeight="1" x14ac:dyDescent="0.25">
      <c r="A60" s="282"/>
      <c r="B60" s="280"/>
      <c r="C60" s="270"/>
      <c r="D60" s="68" t="s">
        <v>10</v>
      </c>
      <c r="E60" s="55">
        <v>294270.96999999997</v>
      </c>
      <c r="F60" s="55">
        <f t="shared" si="28"/>
        <v>705285.74</v>
      </c>
      <c r="G60" s="55">
        <v>524386.93000000005</v>
      </c>
      <c r="H60" s="55">
        <v>0</v>
      </c>
      <c r="I60" s="94">
        <v>180898.81</v>
      </c>
      <c r="J60" s="55">
        <v>0</v>
      </c>
      <c r="K60" s="55">
        <v>0</v>
      </c>
      <c r="L60" s="272"/>
      <c r="M60" s="332"/>
      <c r="N60" s="62"/>
    </row>
    <row r="61" spans="1:16" s="70" customFormat="1" ht="30" customHeight="1" x14ac:dyDescent="0.25">
      <c r="A61" s="282"/>
      <c r="B61" s="280"/>
      <c r="C61" s="271"/>
      <c r="D61" s="68" t="s">
        <v>79</v>
      </c>
      <c r="E61" s="55">
        <v>40273.230000000003</v>
      </c>
      <c r="F61" s="55">
        <f t="shared" si="28"/>
        <v>93441.54</v>
      </c>
      <c r="G61" s="55">
        <v>65841.67</v>
      </c>
      <c r="H61" s="55">
        <v>0</v>
      </c>
      <c r="I61" s="55">
        <v>27599.87</v>
      </c>
      <c r="J61" s="55">
        <v>0</v>
      </c>
      <c r="K61" s="55">
        <v>0</v>
      </c>
      <c r="L61" s="273"/>
      <c r="M61" s="332"/>
      <c r="N61" s="62"/>
    </row>
    <row r="62" spans="1:16" s="70" customFormat="1" ht="15.75" customHeight="1" x14ac:dyDescent="0.25">
      <c r="A62" s="279" t="s">
        <v>106</v>
      </c>
      <c r="B62" s="280" t="s">
        <v>146</v>
      </c>
      <c r="C62" s="271" t="s">
        <v>101</v>
      </c>
      <c r="D62" s="68" t="s">
        <v>26</v>
      </c>
      <c r="E62" s="55">
        <f>SUM(E63:E65)</f>
        <v>23714.14</v>
      </c>
      <c r="F62" s="55">
        <f t="shared" si="28"/>
        <v>66045.740000000005</v>
      </c>
      <c r="G62" s="186">
        <f>SUM(G63:G65)</f>
        <v>52000.01</v>
      </c>
      <c r="H62" s="55">
        <f t="shared" ref="H62:K62" si="29">SUM(H63:H65)</f>
        <v>0</v>
      </c>
      <c r="I62" s="55">
        <f t="shared" si="29"/>
        <v>14045.73</v>
      </c>
      <c r="J62" s="55">
        <f t="shared" si="29"/>
        <v>0</v>
      </c>
      <c r="K62" s="55">
        <f t="shared" si="29"/>
        <v>0</v>
      </c>
      <c r="L62" s="271" t="s">
        <v>95</v>
      </c>
      <c r="M62" s="332"/>
      <c r="N62" s="62"/>
    </row>
    <row r="63" spans="1:16" s="70" customFormat="1" ht="27.75" customHeight="1" x14ac:dyDescent="0.25">
      <c r="A63" s="279"/>
      <c r="B63" s="280"/>
      <c r="C63" s="272"/>
      <c r="D63" s="97" t="s">
        <v>36</v>
      </c>
      <c r="E63" s="55">
        <v>9984.9</v>
      </c>
      <c r="F63" s="55">
        <f t="shared" si="28"/>
        <v>4746.5</v>
      </c>
      <c r="G63" s="186">
        <v>4746.5</v>
      </c>
      <c r="H63" s="55">
        <v>0</v>
      </c>
      <c r="I63" s="55">
        <v>0</v>
      </c>
      <c r="J63" s="55">
        <v>0</v>
      </c>
      <c r="K63" s="55">
        <v>0</v>
      </c>
      <c r="L63" s="272"/>
      <c r="M63" s="332"/>
      <c r="N63" s="62"/>
    </row>
    <row r="64" spans="1:16" s="70" customFormat="1" ht="26.25" customHeight="1" x14ac:dyDescent="0.25">
      <c r="A64" s="279"/>
      <c r="B64" s="280"/>
      <c r="C64" s="272"/>
      <c r="D64" s="68" t="s">
        <v>10</v>
      </c>
      <c r="E64" s="55">
        <v>8025.77</v>
      </c>
      <c r="F64" s="55">
        <f t="shared" si="28"/>
        <v>53696.18</v>
      </c>
      <c r="G64" s="186">
        <v>42053.51</v>
      </c>
      <c r="H64" s="55">
        <v>0</v>
      </c>
      <c r="I64" s="55">
        <v>11642.67</v>
      </c>
      <c r="J64" s="55">
        <v>0</v>
      </c>
      <c r="K64" s="55">
        <v>0</v>
      </c>
      <c r="L64" s="272"/>
      <c r="M64" s="332"/>
      <c r="N64" s="62"/>
    </row>
    <row r="65" spans="1:15" s="70" customFormat="1" ht="26.25" customHeight="1" x14ac:dyDescent="0.25">
      <c r="A65" s="279"/>
      <c r="B65" s="280"/>
      <c r="C65" s="273"/>
      <c r="D65" s="68" t="s">
        <v>79</v>
      </c>
      <c r="E65" s="55">
        <v>5703.47</v>
      </c>
      <c r="F65" s="55">
        <f t="shared" si="28"/>
        <v>7603.0599999999995</v>
      </c>
      <c r="G65" s="55">
        <v>5200</v>
      </c>
      <c r="H65" s="55">
        <v>0</v>
      </c>
      <c r="I65" s="55">
        <v>2403.06</v>
      </c>
      <c r="J65" s="55">
        <v>0</v>
      </c>
      <c r="K65" s="55">
        <v>0</v>
      </c>
      <c r="L65" s="273"/>
      <c r="M65" s="332"/>
      <c r="N65" s="62"/>
    </row>
    <row r="66" spans="1:15" s="70" customFormat="1" ht="18" customHeight="1" x14ac:dyDescent="0.25">
      <c r="A66" s="279" t="s">
        <v>123</v>
      </c>
      <c r="B66" s="280" t="s">
        <v>147</v>
      </c>
      <c r="C66" s="270" t="s">
        <v>101</v>
      </c>
      <c r="D66" s="68" t="s">
        <v>26</v>
      </c>
      <c r="E66" s="55">
        <f t="shared" ref="E66:H66" si="30">E67+E68</f>
        <v>16177</v>
      </c>
      <c r="F66" s="55">
        <f t="shared" si="28"/>
        <v>76450.34</v>
      </c>
      <c r="G66" s="55">
        <f t="shared" si="30"/>
        <v>54021.74</v>
      </c>
      <c r="H66" s="55">
        <f t="shared" si="30"/>
        <v>0</v>
      </c>
      <c r="I66" s="94">
        <f>I67+I68</f>
        <v>22428.600000000002</v>
      </c>
      <c r="J66" s="55">
        <f t="shared" ref="J66:K66" si="31">J67+J68</f>
        <v>0</v>
      </c>
      <c r="K66" s="55">
        <f t="shared" si="31"/>
        <v>0</v>
      </c>
      <c r="L66" s="271" t="s">
        <v>95</v>
      </c>
      <c r="M66" s="332"/>
      <c r="N66" s="62"/>
    </row>
    <row r="67" spans="1:15" ht="27" customHeight="1" x14ac:dyDescent="0.25">
      <c r="A67" s="279"/>
      <c r="B67" s="280"/>
      <c r="C67" s="270"/>
      <c r="D67" s="68" t="s">
        <v>10</v>
      </c>
      <c r="E67" s="55">
        <v>14559</v>
      </c>
      <c r="F67" s="55">
        <f t="shared" ref="F67:F71" si="32">G67+H67+I67+J67+K67</f>
        <v>68805.3</v>
      </c>
      <c r="G67" s="55">
        <v>48619.56</v>
      </c>
      <c r="H67" s="55">
        <v>0</v>
      </c>
      <c r="I67" s="55">
        <v>20185.740000000002</v>
      </c>
      <c r="J67" s="55">
        <v>0</v>
      </c>
      <c r="K67" s="55">
        <v>0</v>
      </c>
      <c r="L67" s="272"/>
      <c r="M67" s="332"/>
      <c r="N67" s="62"/>
    </row>
    <row r="68" spans="1:15" ht="44.25" customHeight="1" x14ac:dyDescent="0.25">
      <c r="A68" s="279"/>
      <c r="B68" s="280"/>
      <c r="C68" s="270"/>
      <c r="D68" s="68" t="s">
        <v>79</v>
      </c>
      <c r="E68" s="55">
        <v>1618</v>
      </c>
      <c r="F68" s="55">
        <f t="shared" si="32"/>
        <v>7645.0400000000009</v>
      </c>
      <c r="G68" s="55">
        <v>5402.18</v>
      </c>
      <c r="H68" s="55">
        <v>0</v>
      </c>
      <c r="I68" s="55">
        <v>2242.86</v>
      </c>
      <c r="J68" s="55">
        <v>0</v>
      </c>
      <c r="K68" s="55">
        <v>0</v>
      </c>
      <c r="L68" s="273"/>
      <c r="M68" s="331"/>
    </row>
    <row r="69" spans="1:15" ht="29.25" customHeight="1" x14ac:dyDescent="0.25">
      <c r="A69" s="231" t="s">
        <v>124</v>
      </c>
      <c r="B69" s="234" t="s">
        <v>148</v>
      </c>
      <c r="C69" s="231" t="s">
        <v>101</v>
      </c>
      <c r="D69" s="171" t="s">
        <v>26</v>
      </c>
      <c r="E69" s="43">
        <f t="shared" ref="E69" si="33">E70+E71</f>
        <v>0</v>
      </c>
      <c r="F69" s="43">
        <f t="shared" si="32"/>
        <v>53405.08</v>
      </c>
      <c r="G69" s="43">
        <f t="shared" ref="G69:K69" si="34">G70+G71</f>
        <v>37384.65</v>
      </c>
      <c r="H69" s="43">
        <f t="shared" si="34"/>
        <v>0</v>
      </c>
      <c r="I69" s="43">
        <f t="shared" si="34"/>
        <v>16020.429999999998</v>
      </c>
      <c r="J69" s="43">
        <f t="shared" si="34"/>
        <v>0</v>
      </c>
      <c r="K69" s="43">
        <f t="shared" si="34"/>
        <v>0</v>
      </c>
      <c r="L69" s="237" t="s">
        <v>95</v>
      </c>
      <c r="M69" s="175"/>
      <c r="N69" s="62"/>
      <c r="O69" s="100"/>
    </row>
    <row r="70" spans="1:15" ht="33" customHeight="1" x14ac:dyDescent="0.25">
      <c r="A70" s="232"/>
      <c r="B70" s="235"/>
      <c r="C70" s="232"/>
      <c r="D70" s="171" t="s">
        <v>10</v>
      </c>
      <c r="E70" s="37">
        <v>0</v>
      </c>
      <c r="F70" s="43">
        <f t="shared" si="32"/>
        <v>48064.56</v>
      </c>
      <c r="G70" s="43">
        <v>33646.18</v>
      </c>
      <c r="H70" s="43">
        <v>0</v>
      </c>
      <c r="I70" s="43">
        <v>14418.38</v>
      </c>
      <c r="J70" s="43">
        <v>0</v>
      </c>
      <c r="K70" s="43">
        <v>0</v>
      </c>
      <c r="L70" s="238"/>
      <c r="M70" s="175"/>
      <c r="N70" s="62"/>
      <c r="O70" s="100"/>
    </row>
    <row r="71" spans="1:15" ht="33" customHeight="1" x14ac:dyDescent="0.25">
      <c r="A71" s="233"/>
      <c r="B71" s="236"/>
      <c r="C71" s="233"/>
      <c r="D71" s="170" t="s">
        <v>79</v>
      </c>
      <c r="E71" s="37">
        <v>0</v>
      </c>
      <c r="F71" s="43">
        <f t="shared" si="32"/>
        <v>5340.5199999999995</v>
      </c>
      <c r="G71" s="43">
        <v>3738.47</v>
      </c>
      <c r="H71" s="43">
        <v>0</v>
      </c>
      <c r="I71" s="43">
        <v>1602.05</v>
      </c>
      <c r="J71" s="43">
        <v>0</v>
      </c>
      <c r="K71" s="43">
        <v>0</v>
      </c>
      <c r="L71" s="239"/>
      <c r="M71" s="175"/>
      <c r="N71" s="62"/>
      <c r="O71" s="100"/>
    </row>
    <row r="72" spans="1:15" ht="29.25" customHeight="1" x14ac:dyDescent="0.25">
      <c r="A72" s="281" t="s">
        <v>125</v>
      </c>
      <c r="B72" s="284" t="s">
        <v>113</v>
      </c>
      <c r="C72" s="271" t="s">
        <v>101</v>
      </c>
      <c r="D72" s="68" t="s">
        <v>26</v>
      </c>
      <c r="E72" s="55">
        <v>0</v>
      </c>
      <c r="F72" s="55">
        <v>0</v>
      </c>
      <c r="G72" s="55">
        <v>0</v>
      </c>
      <c r="H72" s="55">
        <v>0</v>
      </c>
      <c r="I72" s="55">
        <v>0</v>
      </c>
      <c r="J72" s="55">
        <v>0</v>
      </c>
      <c r="K72" s="55">
        <v>0</v>
      </c>
      <c r="L72" s="271" t="s">
        <v>21</v>
      </c>
      <c r="M72" s="330"/>
    </row>
    <row r="73" spans="1:15" ht="75.75" customHeight="1" x14ac:dyDescent="0.25">
      <c r="A73" s="283"/>
      <c r="B73" s="285"/>
      <c r="C73" s="273"/>
      <c r="D73" s="68" t="s">
        <v>79</v>
      </c>
      <c r="E73" s="55">
        <v>0</v>
      </c>
      <c r="F73" s="55">
        <v>0</v>
      </c>
      <c r="G73" s="55">
        <v>0</v>
      </c>
      <c r="H73" s="55">
        <v>0</v>
      </c>
      <c r="I73" s="55">
        <v>0</v>
      </c>
      <c r="J73" s="55">
        <v>0</v>
      </c>
      <c r="K73" s="55">
        <v>0</v>
      </c>
      <c r="L73" s="273"/>
      <c r="M73" s="331"/>
    </row>
    <row r="74" spans="1:15" ht="21" customHeight="1" x14ac:dyDescent="0.25">
      <c r="A74" s="296" t="s">
        <v>97</v>
      </c>
      <c r="B74" s="333" t="s">
        <v>86</v>
      </c>
      <c r="C74" s="334" t="s">
        <v>101</v>
      </c>
      <c r="D74" s="68" t="s">
        <v>26</v>
      </c>
      <c r="E74" s="55">
        <v>0</v>
      </c>
      <c r="F74" s="186">
        <f>F75+F76+F77</f>
        <v>5530.27</v>
      </c>
      <c r="G74" s="186">
        <f t="shared" ref="G74:K74" si="35">G75+G76+G77</f>
        <v>0</v>
      </c>
      <c r="H74" s="186">
        <f t="shared" si="35"/>
        <v>5530.27</v>
      </c>
      <c r="I74" s="55">
        <f t="shared" si="35"/>
        <v>0</v>
      </c>
      <c r="J74" s="55">
        <f t="shared" si="35"/>
        <v>0</v>
      </c>
      <c r="K74" s="55">
        <f t="shared" si="35"/>
        <v>0</v>
      </c>
      <c r="L74" s="271" t="s">
        <v>21</v>
      </c>
      <c r="M74" s="337"/>
    </row>
    <row r="75" spans="1:15" ht="27.75" customHeight="1" x14ac:dyDescent="0.25">
      <c r="A75" s="297"/>
      <c r="B75" s="333"/>
      <c r="C75" s="335"/>
      <c r="D75" s="97" t="s">
        <v>36</v>
      </c>
      <c r="E75" s="55">
        <v>0</v>
      </c>
      <c r="F75" s="186">
        <f>F79+F83</f>
        <v>3314.83</v>
      </c>
      <c r="G75" s="186">
        <f t="shared" ref="G75:J75" si="36">G79+G83</f>
        <v>0</v>
      </c>
      <c r="H75" s="186">
        <f t="shared" si="36"/>
        <v>3314.83</v>
      </c>
      <c r="I75" s="55">
        <f t="shared" si="36"/>
        <v>0</v>
      </c>
      <c r="J75" s="55">
        <f t="shared" si="36"/>
        <v>0</v>
      </c>
      <c r="K75" s="55">
        <f>K79+K83</f>
        <v>0</v>
      </c>
      <c r="L75" s="272"/>
      <c r="M75" s="338"/>
    </row>
    <row r="76" spans="1:15" ht="26.25" customHeight="1" x14ac:dyDescent="0.25">
      <c r="A76" s="297"/>
      <c r="B76" s="333"/>
      <c r="C76" s="335"/>
      <c r="D76" s="68" t="s">
        <v>10</v>
      </c>
      <c r="E76" s="55">
        <v>0</v>
      </c>
      <c r="F76" s="186">
        <f t="shared" ref="F76:K77" si="37">F80+F84</f>
        <v>2104.94</v>
      </c>
      <c r="G76" s="186">
        <f t="shared" si="37"/>
        <v>0</v>
      </c>
      <c r="H76" s="186">
        <f t="shared" si="37"/>
        <v>2104.94</v>
      </c>
      <c r="I76" s="55">
        <f t="shared" si="37"/>
        <v>0</v>
      </c>
      <c r="J76" s="55">
        <f t="shared" si="37"/>
        <v>0</v>
      </c>
      <c r="K76" s="55">
        <f t="shared" si="37"/>
        <v>0</v>
      </c>
      <c r="L76" s="272"/>
      <c r="M76" s="338"/>
    </row>
    <row r="77" spans="1:15" ht="27.75" customHeight="1" x14ac:dyDescent="0.25">
      <c r="A77" s="298"/>
      <c r="B77" s="333"/>
      <c r="C77" s="336"/>
      <c r="D77" s="68" t="s">
        <v>79</v>
      </c>
      <c r="E77" s="55">
        <v>0</v>
      </c>
      <c r="F77" s="186">
        <v>110.5</v>
      </c>
      <c r="G77" s="186">
        <f t="shared" si="37"/>
        <v>0</v>
      </c>
      <c r="H77" s="186">
        <v>110.5</v>
      </c>
      <c r="I77" s="55">
        <f t="shared" si="37"/>
        <v>0</v>
      </c>
      <c r="J77" s="55">
        <f t="shared" si="37"/>
        <v>0</v>
      </c>
      <c r="K77" s="55">
        <f t="shared" si="37"/>
        <v>0</v>
      </c>
      <c r="L77" s="273"/>
      <c r="M77" s="338"/>
    </row>
    <row r="78" spans="1:15" ht="21" customHeight="1" x14ac:dyDescent="0.25">
      <c r="A78" s="268" t="s">
        <v>126</v>
      </c>
      <c r="B78" s="333" t="s">
        <v>96</v>
      </c>
      <c r="C78" s="270" t="s">
        <v>101</v>
      </c>
      <c r="D78" s="68" t="s">
        <v>26</v>
      </c>
      <c r="E78" s="55">
        <v>0</v>
      </c>
      <c r="F78" s="186">
        <f>H78+I78+J78+K78</f>
        <v>4530.2700000000004</v>
      </c>
      <c r="G78" s="186">
        <v>0</v>
      </c>
      <c r="H78" s="186">
        <f>H79+H80+H81</f>
        <v>4530.2700000000004</v>
      </c>
      <c r="I78" s="55">
        <f t="shared" ref="I78:J78" si="38">I80+I81</f>
        <v>0</v>
      </c>
      <c r="J78" s="55">
        <f t="shared" si="38"/>
        <v>0</v>
      </c>
      <c r="K78" s="55">
        <f>K80+K81+K79</f>
        <v>0</v>
      </c>
      <c r="L78" s="271" t="s">
        <v>21</v>
      </c>
      <c r="M78" s="338"/>
    </row>
    <row r="79" spans="1:15" ht="27.75" customHeight="1" x14ac:dyDescent="0.25">
      <c r="A79" s="268"/>
      <c r="B79" s="333"/>
      <c r="C79" s="270"/>
      <c r="D79" s="97" t="s">
        <v>36</v>
      </c>
      <c r="E79" s="55">
        <v>0</v>
      </c>
      <c r="F79" s="186">
        <f>H79+I79+J79+K79</f>
        <v>3314.83</v>
      </c>
      <c r="G79" s="186">
        <v>0</v>
      </c>
      <c r="H79" s="186">
        <v>3314.83</v>
      </c>
      <c r="I79" s="55">
        <v>0</v>
      </c>
      <c r="J79" s="55">
        <v>0</v>
      </c>
      <c r="K79" s="55">
        <v>0</v>
      </c>
      <c r="L79" s="272"/>
      <c r="M79" s="338"/>
    </row>
    <row r="80" spans="1:15" ht="25.5" x14ac:dyDescent="0.25">
      <c r="A80" s="268"/>
      <c r="B80" s="333"/>
      <c r="C80" s="270"/>
      <c r="D80" s="68" t="s">
        <v>10</v>
      </c>
      <c r="E80" s="55">
        <v>0</v>
      </c>
      <c r="F80" s="186">
        <f t="shared" ref="F80:F81" si="39">H80+I80+J80+K80</f>
        <v>1104.94</v>
      </c>
      <c r="G80" s="186">
        <v>0</v>
      </c>
      <c r="H80" s="186">
        <v>1104.94</v>
      </c>
      <c r="I80" s="55">
        <v>0</v>
      </c>
      <c r="J80" s="55">
        <v>0</v>
      </c>
      <c r="K80" s="55">
        <v>0</v>
      </c>
      <c r="L80" s="272"/>
      <c r="M80" s="338"/>
    </row>
    <row r="81" spans="1:13" ht="63.75" customHeight="1" x14ac:dyDescent="0.25">
      <c r="A81" s="268"/>
      <c r="B81" s="333"/>
      <c r="C81" s="270"/>
      <c r="D81" s="68" t="s">
        <v>79</v>
      </c>
      <c r="E81" s="55">
        <v>0</v>
      </c>
      <c r="F81" s="186">
        <f t="shared" si="39"/>
        <v>110.5</v>
      </c>
      <c r="G81" s="186">
        <v>0</v>
      </c>
      <c r="H81" s="186">
        <v>110.5</v>
      </c>
      <c r="I81" s="55">
        <v>0</v>
      </c>
      <c r="J81" s="55">
        <v>0</v>
      </c>
      <c r="K81" s="55">
        <v>0</v>
      </c>
      <c r="L81" s="273"/>
      <c r="M81" s="339"/>
    </row>
    <row r="82" spans="1:13" ht="15.75" x14ac:dyDescent="0.25">
      <c r="A82" s="268" t="s">
        <v>127</v>
      </c>
      <c r="B82" s="269" t="s">
        <v>132</v>
      </c>
      <c r="C82" s="270" t="s">
        <v>101</v>
      </c>
      <c r="D82" s="68" t="s">
        <v>26</v>
      </c>
      <c r="E82" s="55">
        <f>SUM(E83:E85)</f>
        <v>0</v>
      </c>
      <c r="F82" s="186">
        <f>H82+I82+J82+K82</f>
        <v>1000</v>
      </c>
      <c r="G82" s="186">
        <f>SUM(G83:G85)</f>
        <v>0</v>
      </c>
      <c r="H82" s="186">
        <f t="shared" ref="H82:K82" si="40">SUM(H83:H85)</f>
        <v>1000</v>
      </c>
      <c r="I82" s="55">
        <f t="shared" si="40"/>
        <v>0</v>
      </c>
      <c r="J82" s="55">
        <f t="shared" si="40"/>
        <v>0</v>
      </c>
      <c r="K82" s="55">
        <f t="shared" si="40"/>
        <v>0</v>
      </c>
      <c r="L82" s="271" t="s">
        <v>21</v>
      </c>
      <c r="M82" s="274"/>
    </row>
    <row r="83" spans="1:13" ht="25.5" x14ac:dyDescent="0.25">
      <c r="A83" s="268"/>
      <c r="B83" s="269"/>
      <c r="C83" s="270"/>
      <c r="D83" s="97" t="s">
        <v>36</v>
      </c>
      <c r="E83" s="55">
        <v>0</v>
      </c>
      <c r="F83" s="186">
        <f>H83+I83+J83+K83</f>
        <v>0</v>
      </c>
      <c r="G83" s="186">
        <v>0</v>
      </c>
      <c r="H83" s="186">
        <v>0</v>
      </c>
      <c r="I83" s="55">
        <v>0</v>
      </c>
      <c r="J83" s="55">
        <v>0</v>
      </c>
      <c r="K83" s="55">
        <v>0</v>
      </c>
      <c r="L83" s="272"/>
      <c r="M83" s="275"/>
    </row>
    <row r="84" spans="1:13" ht="25.5" x14ac:dyDescent="0.25">
      <c r="A84" s="268"/>
      <c r="B84" s="269"/>
      <c r="C84" s="270"/>
      <c r="D84" s="68" t="s">
        <v>10</v>
      </c>
      <c r="E84" s="55">
        <v>0</v>
      </c>
      <c r="F84" s="186">
        <f t="shared" ref="F84:F85" si="41">H84+I84+J84+K84</f>
        <v>1000</v>
      </c>
      <c r="G84" s="186">
        <v>0</v>
      </c>
      <c r="H84" s="186">
        <v>1000</v>
      </c>
      <c r="I84" s="55">
        <v>0</v>
      </c>
      <c r="J84" s="55">
        <v>0</v>
      </c>
      <c r="K84" s="55">
        <v>0</v>
      </c>
      <c r="L84" s="272"/>
      <c r="M84" s="275"/>
    </row>
    <row r="85" spans="1:13" ht="25.5" x14ac:dyDescent="0.25">
      <c r="A85" s="268"/>
      <c r="B85" s="269"/>
      <c r="C85" s="270"/>
      <c r="D85" s="68" t="s">
        <v>79</v>
      </c>
      <c r="E85" s="55">
        <v>0</v>
      </c>
      <c r="F85" s="186">
        <f t="shared" si="41"/>
        <v>0</v>
      </c>
      <c r="G85" s="186">
        <v>0</v>
      </c>
      <c r="H85" s="186">
        <v>0</v>
      </c>
      <c r="I85" s="55">
        <v>0</v>
      </c>
      <c r="J85" s="55">
        <v>0</v>
      </c>
      <c r="K85" s="55">
        <v>0</v>
      </c>
      <c r="L85" s="273"/>
      <c r="M85" s="275"/>
    </row>
    <row r="86" spans="1:13" ht="15.75" x14ac:dyDescent="0.25">
      <c r="A86" s="167"/>
      <c r="B86" s="70"/>
      <c r="C86" s="70"/>
      <c r="D86" s="76"/>
      <c r="E86" s="41"/>
      <c r="F86" s="41"/>
      <c r="G86" s="41"/>
      <c r="L86" s="167"/>
      <c r="M86" s="69" t="s">
        <v>80</v>
      </c>
    </row>
  </sheetData>
  <mergeCells count="108">
    <mergeCell ref="A51:A53"/>
    <mergeCell ref="B51:B53"/>
    <mergeCell ref="C51:C53"/>
    <mergeCell ref="L51:L53"/>
    <mergeCell ref="M51:M53"/>
    <mergeCell ref="A78:A81"/>
    <mergeCell ref="L58:L61"/>
    <mergeCell ref="A66:A68"/>
    <mergeCell ref="B66:B68"/>
    <mergeCell ref="C66:C68"/>
    <mergeCell ref="L74:L77"/>
    <mergeCell ref="M72:M73"/>
    <mergeCell ref="M54:M68"/>
    <mergeCell ref="B78:B81"/>
    <mergeCell ref="C78:C81"/>
    <mergeCell ref="B62:B65"/>
    <mergeCell ref="C62:C65"/>
    <mergeCell ref="B74:B77"/>
    <mergeCell ref="C74:C77"/>
    <mergeCell ref="B54:B57"/>
    <mergeCell ref="M74:M81"/>
    <mergeCell ref="C54:C57"/>
    <mergeCell ref="L54:L57"/>
    <mergeCell ref="C72:C73"/>
    <mergeCell ref="L72:L73"/>
    <mergeCell ref="A74:A77"/>
    <mergeCell ref="J1:M1"/>
    <mergeCell ref="J2:M3"/>
    <mergeCell ref="A18:A20"/>
    <mergeCell ref="B18:B20"/>
    <mergeCell ref="C18:C20"/>
    <mergeCell ref="A4:M4"/>
    <mergeCell ref="A5:A6"/>
    <mergeCell ref="B5:B6"/>
    <mergeCell ref="C5:C6"/>
    <mergeCell ref="D5:D6"/>
    <mergeCell ref="E5:E6"/>
    <mergeCell ref="F5:F6"/>
    <mergeCell ref="G5:K5"/>
    <mergeCell ref="L5:L6"/>
    <mergeCell ref="M5:M6"/>
    <mergeCell ref="B8:B13"/>
    <mergeCell ref="C8:C13"/>
    <mergeCell ref="L12:L13"/>
    <mergeCell ref="M12:M13"/>
    <mergeCell ref="L8:L11"/>
    <mergeCell ref="A48:A50"/>
    <mergeCell ref="B48:B50"/>
    <mergeCell ref="C48:C50"/>
    <mergeCell ref="M8:M11"/>
    <mergeCell ref="A27:A30"/>
    <mergeCell ref="B27:B30"/>
    <mergeCell ref="C27:C30"/>
    <mergeCell ref="L27:L30"/>
    <mergeCell ref="M27:M30"/>
    <mergeCell ref="B14:B16"/>
    <mergeCell ref="C14:C16"/>
    <mergeCell ref="L14:L16"/>
    <mergeCell ref="A8:A13"/>
    <mergeCell ref="A14:A16"/>
    <mergeCell ref="A82:A85"/>
    <mergeCell ref="B82:B85"/>
    <mergeCell ref="C82:C85"/>
    <mergeCell ref="L82:L85"/>
    <mergeCell ref="M82:M85"/>
    <mergeCell ref="L36:L38"/>
    <mergeCell ref="M36:M38"/>
    <mergeCell ref="L42:L44"/>
    <mergeCell ref="A32:A35"/>
    <mergeCell ref="B32:B35"/>
    <mergeCell ref="C32:C35"/>
    <mergeCell ref="L32:L35"/>
    <mergeCell ref="M32:M35"/>
    <mergeCell ref="A39:A41"/>
    <mergeCell ref="B39:B41"/>
    <mergeCell ref="C39:C41"/>
    <mergeCell ref="A54:A57"/>
    <mergeCell ref="A62:A65"/>
    <mergeCell ref="B58:B61"/>
    <mergeCell ref="C58:C61"/>
    <mergeCell ref="L78:L81"/>
    <mergeCell ref="A58:A61"/>
    <mergeCell ref="A72:A73"/>
    <mergeCell ref="B72:B73"/>
    <mergeCell ref="A69:A71"/>
    <mergeCell ref="B69:B71"/>
    <mergeCell ref="C69:C71"/>
    <mergeCell ref="L69:L71"/>
    <mergeCell ref="L45:L47"/>
    <mergeCell ref="L18:L19"/>
    <mergeCell ref="M45:M46"/>
    <mergeCell ref="A42:A44"/>
    <mergeCell ref="B42:B44"/>
    <mergeCell ref="C42:C44"/>
    <mergeCell ref="A45:A47"/>
    <mergeCell ref="B45:B47"/>
    <mergeCell ref="C45:C47"/>
    <mergeCell ref="A36:A38"/>
    <mergeCell ref="B36:B38"/>
    <mergeCell ref="C36:C38"/>
    <mergeCell ref="B21:B22"/>
    <mergeCell ref="C21:C22"/>
    <mergeCell ref="A21:A24"/>
    <mergeCell ref="L39:L41"/>
    <mergeCell ref="L62:L65"/>
    <mergeCell ref="L66:L68"/>
    <mergeCell ref="L48:L50"/>
    <mergeCell ref="M48:M50"/>
  </mergeCells>
  <pageMargins left="0.23622047244094491" right="0.23622047244094491" top="0.51181102362204722" bottom="0.27559055118110237" header="0.31496062992125984" footer="0.15748031496062992"/>
  <pageSetup scale="60" firstPageNumber="37" fitToHeight="0" orientation="landscape" useFirstPageNumber="1" r:id="rId1"/>
  <headerFooter>
    <evenHeader>&amp;C26</evenHeader>
    <firstHeader>&amp;C25</firstHeader>
  </headerFooter>
  <rowBreaks count="2" manualBreakCount="2">
    <brk id="37" min="1" max="12" man="1"/>
    <brk id="61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topLeftCell="A4" zoomScaleSheetLayoutView="115" workbookViewId="0">
      <selection activeCell="A7" sqref="A7"/>
    </sheetView>
  </sheetViews>
  <sheetFormatPr defaultColWidth="8" defaultRowHeight="15" x14ac:dyDescent="0.25"/>
  <cols>
    <col min="1" max="1" width="30.85546875" style="46" customWidth="1"/>
    <col min="2" max="7" width="13" style="46" customWidth="1"/>
    <col min="8" max="9" width="11.140625" style="46" customWidth="1"/>
    <col min="10" max="10" width="9.28515625" style="46" customWidth="1"/>
    <col min="11" max="16384" width="8" style="46"/>
  </cols>
  <sheetData>
    <row r="1" spans="1:11" ht="52.5" customHeight="1" x14ac:dyDescent="0.3">
      <c r="A1" s="105"/>
      <c r="B1" s="105"/>
      <c r="C1" s="105"/>
      <c r="D1" s="106"/>
      <c r="E1" s="107"/>
      <c r="F1" s="359" t="s">
        <v>120</v>
      </c>
      <c r="G1" s="360"/>
      <c r="H1" s="360"/>
      <c r="I1" s="360"/>
      <c r="J1" s="360"/>
      <c r="K1" s="107"/>
    </row>
    <row r="2" spans="1:11" ht="57" customHeight="1" x14ac:dyDescent="0.25">
      <c r="A2" s="358" t="s">
        <v>107</v>
      </c>
      <c r="B2" s="358"/>
      <c r="C2" s="358"/>
      <c r="D2" s="358"/>
      <c r="E2" s="358"/>
      <c r="F2" s="358"/>
      <c r="G2" s="358"/>
      <c r="H2" s="358"/>
      <c r="I2" s="358"/>
      <c r="J2" s="358"/>
      <c r="K2" s="107"/>
    </row>
    <row r="3" spans="1:11" ht="38.25" customHeight="1" x14ac:dyDescent="0.25">
      <c r="A3" s="108" t="s">
        <v>48</v>
      </c>
      <c r="B3" s="361" t="s">
        <v>49</v>
      </c>
      <c r="C3" s="361"/>
      <c r="D3" s="361"/>
      <c r="E3" s="361"/>
      <c r="F3" s="361"/>
      <c r="G3" s="361"/>
      <c r="H3" s="361"/>
      <c r="I3" s="361"/>
      <c r="J3" s="361"/>
      <c r="K3" s="107"/>
    </row>
    <row r="4" spans="1:11" ht="24.75" customHeight="1" x14ac:dyDescent="0.25">
      <c r="A4" s="497" t="s">
        <v>50</v>
      </c>
      <c r="B4" s="362" t="s">
        <v>34</v>
      </c>
      <c r="C4" s="363" t="s">
        <v>8</v>
      </c>
      <c r="D4" s="363" t="s">
        <v>105</v>
      </c>
      <c r="E4" s="363" t="s">
        <v>98</v>
      </c>
      <c r="F4" s="363" t="s">
        <v>99</v>
      </c>
      <c r="G4" s="363" t="s">
        <v>100</v>
      </c>
      <c r="H4" s="365" t="s">
        <v>88</v>
      </c>
      <c r="I4" s="365"/>
      <c r="J4" s="365"/>
      <c r="K4" s="107"/>
    </row>
    <row r="5" spans="1:11" ht="24.75" customHeight="1" x14ac:dyDescent="0.25">
      <c r="A5" s="498"/>
      <c r="B5" s="362"/>
      <c r="C5" s="363"/>
      <c r="D5" s="363"/>
      <c r="E5" s="363"/>
      <c r="F5" s="363"/>
      <c r="G5" s="363"/>
      <c r="H5" s="365"/>
      <c r="I5" s="365"/>
      <c r="J5" s="365"/>
      <c r="K5" s="107"/>
    </row>
    <row r="6" spans="1:11" ht="20.25" customHeight="1" x14ac:dyDescent="0.25">
      <c r="A6" s="96" t="s">
        <v>35</v>
      </c>
      <c r="B6" s="101">
        <f>B7+B8+B9+B10</f>
        <v>270191.7</v>
      </c>
      <c r="C6" s="101">
        <f t="shared" ref="C6:G6" si="0">C7+C8+C9+C10</f>
        <v>53455</v>
      </c>
      <c r="D6" s="101">
        <f t="shared" si="0"/>
        <v>53076</v>
      </c>
      <c r="E6" s="101">
        <f>E7+E8+E9+E10</f>
        <v>53172.7</v>
      </c>
      <c r="F6" s="101">
        <f t="shared" si="0"/>
        <v>55195.5</v>
      </c>
      <c r="G6" s="101">
        <f t="shared" si="0"/>
        <v>55292.5</v>
      </c>
      <c r="H6" s="351"/>
      <c r="I6" s="352"/>
      <c r="J6" s="349"/>
      <c r="K6" s="107"/>
    </row>
    <row r="7" spans="1:11" ht="31.5" customHeight="1" x14ac:dyDescent="0.25">
      <c r="A7" s="97" t="s">
        <v>36</v>
      </c>
      <c r="B7" s="102">
        <f>B12+B17</f>
        <v>0</v>
      </c>
      <c r="C7" s="102">
        <f t="shared" ref="C7:G7" si="1">C12+C17</f>
        <v>0</v>
      </c>
      <c r="D7" s="102">
        <f t="shared" si="1"/>
        <v>0</v>
      </c>
      <c r="E7" s="102">
        <f t="shared" si="1"/>
        <v>0</v>
      </c>
      <c r="F7" s="102">
        <f t="shared" si="1"/>
        <v>0</v>
      </c>
      <c r="G7" s="102">
        <f t="shared" si="1"/>
        <v>0</v>
      </c>
      <c r="H7" s="353"/>
      <c r="I7" s="354"/>
      <c r="J7" s="355"/>
      <c r="K7" s="107"/>
    </row>
    <row r="8" spans="1:11" ht="27.75" customHeight="1" x14ac:dyDescent="0.25">
      <c r="A8" s="98" t="s">
        <v>10</v>
      </c>
      <c r="B8" s="101">
        <f>B13+B18</f>
        <v>0</v>
      </c>
      <c r="C8" s="101">
        <f t="shared" ref="C8:G8" si="2">C13+C18</f>
        <v>0</v>
      </c>
      <c r="D8" s="101">
        <f t="shared" si="2"/>
        <v>0</v>
      </c>
      <c r="E8" s="101">
        <f t="shared" si="2"/>
        <v>0</v>
      </c>
      <c r="F8" s="101">
        <f t="shared" si="2"/>
        <v>0</v>
      </c>
      <c r="G8" s="101">
        <f t="shared" si="2"/>
        <v>0</v>
      </c>
      <c r="H8" s="353"/>
      <c r="I8" s="354"/>
      <c r="J8" s="355"/>
      <c r="K8" s="107"/>
    </row>
    <row r="9" spans="1:11" ht="27.75" customHeight="1" x14ac:dyDescent="0.25">
      <c r="A9" s="98" t="s">
        <v>79</v>
      </c>
      <c r="B9" s="101">
        <f>B14+B19</f>
        <v>270191.7</v>
      </c>
      <c r="C9" s="101">
        <f t="shared" ref="C9:G9" si="3">C14+C19</f>
        <v>53455</v>
      </c>
      <c r="D9" s="101">
        <f t="shared" si="3"/>
        <v>53076</v>
      </c>
      <c r="E9" s="101">
        <f>E14+E19</f>
        <v>53172.7</v>
      </c>
      <c r="F9" s="101">
        <f t="shared" si="3"/>
        <v>55195.5</v>
      </c>
      <c r="G9" s="101">
        <f t="shared" si="3"/>
        <v>55292.5</v>
      </c>
      <c r="H9" s="353"/>
      <c r="I9" s="354"/>
      <c r="J9" s="355"/>
      <c r="K9" s="107"/>
    </row>
    <row r="10" spans="1:11" ht="25.5" customHeight="1" x14ac:dyDescent="0.25">
      <c r="A10" s="98" t="s">
        <v>37</v>
      </c>
      <c r="B10" s="101">
        <f>B15+B20</f>
        <v>0</v>
      </c>
      <c r="C10" s="101">
        <f t="shared" ref="C10:G10" si="4">C15+C20</f>
        <v>0</v>
      </c>
      <c r="D10" s="101">
        <f t="shared" si="4"/>
        <v>0</v>
      </c>
      <c r="E10" s="101">
        <f t="shared" si="4"/>
        <v>0</v>
      </c>
      <c r="F10" s="101">
        <f t="shared" si="4"/>
        <v>0</v>
      </c>
      <c r="G10" s="101">
        <f t="shared" si="4"/>
        <v>0</v>
      </c>
      <c r="H10" s="356"/>
      <c r="I10" s="357"/>
      <c r="J10" s="350"/>
      <c r="K10" s="107"/>
    </row>
    <row r="11" spans="1:11" ht="27" customHeight="1" x14ac:dyDescent="0.25">
      <c r="A11" s="96" t="s">
        <v>87</v>
      </c>
      <c r="B11" s="101">
        <f>B12+B13+B14+B15</f>
        <v>270191.7</v>
      </c>
      <c r="C11" s="101">
        <f t="shared" ref="C11:G11" si="5">C12+C13+C14+C15</f>
        <v>53455</v>
      </c>
      <c r="D11" s="101">
        <f t="shared" si="5"/>
        <v>53076</v>
      </c>
      <c r="E11" s="101">
        <f>E12+E13+E14+E15</f>
        <v>53172.7</v>
      </c>
      <c r="F11" s="101">
        <f t="shared" si="5"/>
        <v>55195.5</v>
      </c>
      <c r="G11" s="101">
        <f t="shared" si="5"/>
        <v>55292.5</v>
      </c>
      <c r="H11" s="364" t="s">
        <v>89</v>
      </c>
      <c r="I11" s="364"/>
      <c r="J11" s="364"/>
      <c r="K11" s="107"/>
    </row>
    <row r="12" spans="1:11" ht="27" customHeight="1" x14ac:dyDescent="0.25">
      <c r="A12" s="97" t="s">
        <v>36</v>
      </c>
      <c r="B12" s="101">
        <f>C12+D12+E12+F12+G12</f>
        <v>0</v>
      </c>
      <c r="C12" s="101">
        <v>0</v>
      </c>
      <c r="D12" s="101">
        <v>0</v>
      </c>
      <c r="E12" s="101">
        <v>0</v>
      </c>
      <c r="F12" s="101">
        <v>0</v>
      </c>
      <c r="G12" s="101">
        <v>0</v>
      </c>
      <c r="H12" s="364"/>
      <c r="I12" s="364"/>
      <c r="J12" s="364"/>
      <c r="K12" s="107"/>
    </row>
    <row r="13" spans="1:11" ht="30" customHeight="1" x14ac:dyDescent="0.25">
      <c r="A13" s="98" t="s">
        <v>10</v>
      </c>
      <c r="B13" s="101">
        <f t="shared" ref="B13:B19" si="6">C13+D13+E13+F13+G13</f>
        <v>0</v>
      </c>
      <c r="C13" s="101">
        <v>0</v>
      </c>
      <c r="D13" s="101">
        <v>0</v>
      </c>
      <c r="E13" s="101">
        <v>0</v>
      </c>
      <c r="F13" s="101">
        <v>0</v>
      </c>
      <c r="G13" s="101">
        <v>0</v>
      </c>
      <c r="H13" s="364"/>
      <c r="I13" s="364"/>
      <c r="J13" s="364"/>
      <c r="K13" s="107"/>
    </row>
    <row r="14" spans="1:11" ht="26.25" customHeight="1" x14ac:dyDescent="0.25">
      <c r="A14" s="98" t="s">
        <v>79</v>
      </c>
      <c r="B14" s="101">
        <f t="shared" si="6"/>
        <v>270191.7</v>
      </c>
      <c r="C14" s="102">
        <f>'Приложение к подпрограмме II'!G10+'Приложение к подпрограмме II'!G14+'Приложение к подпрограмме II'!G21+'Приложение к подпрограмме II'!G17</f>
        <v>53455</v>
      </c>
      <c r="D14" s="102">
        <f>'Приложение к подпрограмме II'!H10+'Приложение к подпрограмме II'!H14+'Приложение к подпрограмме II'!H21+'Приложение к подпрограмме II'!H17</f>
        <v>53076</v>
      </c>
      <c r="E14" s="102">
        <f>'Приложение к подпрограмме II'!I10+'Приложение к подпрограмме II'!I14+'Приложение к подпрограмме II'!I21+'Приложение к подпрограмме II'!I17</f>
        <v>53172.7</v>
      </c>
      <c r="F14" s="102">
        <f>'Приложение к подпрограмме II'!J10+'Приложение к подпрограмме II'!J14+'Приложение к подпрограмме II'!J21+'Приложение к подпрограмме II'!J17</f>
        <v>55195.5</v>
      </c>
      <c r="G14" s="102">
        <f>'Приложение к подпрограмме II'!K10+'Приложение к подпрограмме II'!K14+'Приложение к подпрограмме II'!K21+'Приложение к подпрограмме II'!K17</f>
        <v>55292.5</v>
      </c>
      <c r="H14" s="364"/>
      <c r="I14" s="364"/>
      <c r="J14" s="364"/>
      <c r="K14" s="107"/>
    </row>
    <row r="15" spans="1:11" ht="23.25" customHeight="1" x14ac:dyDescent="0.25">
      <c r="A15" s="98" t="s">
        <v>37</v>
      </c>
      <c r="B15" s="101">
        <f t="shared" si="6"/>
        <v>0</v>
      </c>
      <c r="C15" s="102">
        <v>0</v>
      </c>
      <c r="D15" s="102">
        <v>0</v>
      </c>
      <c r="E15" s="102">
        <v>0</v>
      </c>
      <c r="F15" s="102">
        <v>0</v>
      </c>
      <c r="G15" s="102">
        <v>0</v>
      </c>
      <c r="H15" s="364"/>
      <c r="I15" s="364"/>
      <c r="J15" s="364"/>
      <c r="K15" s="107"/>
    </row>
    <row r="16" spans="1:11" ht="23.25" customHeight="1" x14ac:dyDescent="0.25">
      <c r="A16" s="96" t="s">
        <v>87</v>
      </c>
      <c r="B16" s="101">
        <f t="shared" si="6"/>
        <v>0</v>
      </c>
      <c r="C16" s="101">
        <f t="shared" ref="C16:D16" si="7">C19+C18</f>
        <v>0</v>
      </c>
      <c r="D16" s="101">
        <f t="shared" si="7"/>
        <v>0</v>
      </c>
      <c r="E16" s="101">
        <f>E19+E18</f>
        <v>0</v>
      </c>
      <c r="F16" s="101">
        <f t="shared" ref="F16:G16" si="8">F19</f>
        <v>0</v>
      </c>
      <c r="G16" s="101">
        <f t="shared" si="8"/>
        <v>0</v>
      </c>
      <c r="H16" s="365" t="s">
        <v>82</v>
      </c>
      <c r="I16" s="365"/>
      <c r="J16" s="365"/>
      <c r="K16" s="107"/>
    </row>
    <row r="17" spans="1:11" ht="28.5" customHeight="1" x14ac:dyDescent="0.25">
      <c r="A17" s="97" t="s">
        <v>36</v>
      </c>
      <c r="B17" s="101">
        <f t="shared" si="6"/>
        <v>0</v>
      </c>
      <c r="C17" s="102">
        <v>0</v>
      </c>
      <c r="D17" s="102">
        <v>0</v>
      </c>
      <c r="E17" s="102">
        <v>0</v>
      </c>
      <c r="F17" s="102">
        <v>0</v>
      </c>
      <c r="G17" s="102">
        <v>0</v>
      </c>
      <c r="H17" s="365"/>
      <c r="I17" s="365"/>
      <c r="J17" s="365"/>
      <c r="K17" s="107"/>
    </row>
    <row r="18" spans="1:11" ht="22.5" customHeight="1" x14ac:dyDescent="0.25">
      <c r="A18" s="98" t="s">
        <v>10</v>
      </c>
      <c r="B18" s="101">
        <f t="shared" si="6"/>
        <v>0</v>
      </c>
      <c r="C18" s="102">
        <v>0</v>
      </c>
      <c r="D18" s="102">
        <v>0</v>
      </c>
      <c r="E18" s="102">
        <v>0</v>
      </c>
      <c r="F18" s="102">
        <v>0</v>
      </c>
      <c r="G18" s="102">
        <v>0</v>
      </c>
      <c r="H18" s="365"/>
      <c r="I18" s="365"/>
      <c r="J18" s="365"/>
      <c r="K18" s="107"/>
    </row>
    <row r="19" spans="1:11" ht="24" customHeight="1" x14ac:dyDescent="0.25">
      <c r="A19" s="98" t="s">
        <v>79</v>
      </c>
      <c r="B19" s="101">
        <f t="shared" si="6"/>
        <v>0</v>
      </c>
      <c r="C19" s="102">
        <f>'Приложение к подпрограмме II'!G11+'Приложение к подпрограмме II'!G15</f>
        <v>0</v>
      </c>
      <c r="D19" s="102">
        <f>'Приложение к подпрограмме II'!H11+'Приложение к подпрограмме II'!H15</f>
        <v>0</v>
      </c>
      <c r="E19" s="102">
        <f>'Приложение к подпрограмме II'!I11+'Приложение к подпрограмме II'!I15</f>
        <v>0</v>
      </c>
      <c r="F19" s="102">
        <f>'Приложение к подпрограмме II'!J11+'Приложение к подпрограмме II'!J15</f>
        <v>0</v>
      </c>
      <c r="G19" s="102">
        <f>'Приложение к подпрограмме II'!K11+'Приложение к подпрограмме II'!K15</f>
        <v>0</v>
      </c>
      <c r="H19" s="365"/>
      <c r="I19" s="365"/>
      <c r="J19" s="365"/>
      <c r="K19" s="107"/>
    </row>
    <row r="20" spans="1:11" ht="24.75" customHeight="1" x14ac:dyDescent="0.25">
      <c r="A20" s="98" t="s">
        <v>37</v>
      </c>
      <c r="B20" s="101">
        <v>0</v>
      </c>
      <c r="C20" s="102">
        <v>0</v>
      </c>
      <c r="D20" s="102">
        <v>0</v>
      </c>
      <c r="E20" s="102">
        <v>0</v>
      </c>
      <c r="F20" s="102">
        <v>0</v>
      </c>
      <c r="G20" s="102">
        <v>0</v>
      </c>
      <c r="H20" s="365"/>
      <c r="I20" s="365"/>
      <c r="J20" s="365"/>
      <c r="K20" s="107"/>
    </row>
    <row r="21" spans="1:11" ht="15" customHeight="1" x14ac:dyDescent="0.25">
      <c r="A21" s="107"/>
      <c r="B21" s="107"/>
      <c r="C21" s="107"/>
      <c r="D21" s="107"/>
      <c r="E21" s="107"/>
      <c r="F21" s="107"/>
      <c r="G21" s="109"/>
      <c r="H21" s="107"/>
      <c r="I21" s="107"/>
      <c r="J21" s="69" t="s">
        <v>80</v>
      </c>
    </row>
  </sheetData>
  <mergeCells count="14">
    <mergeCell ref="H11:J15"/>
    <mergeCell ref="H16:J20"/>
    <mergeCell ref="E4:E5"/>
    <mergeCell ref="F4:F5"/>
    <mergeCell ref="G4:G5"/>
    <mergeCell ref="H4:J5"/>
    <mergeCell ref="A4:A5"/>
    <mergeCell ref="H6:J10"/>
    <mergeCell ref="A2:J2"/>
    <mergeCell ref="F1:J1"/>
    <mergeCell ref="B3:J3"/>
    <mergeCell ref="B4:B5"/>
    <mergeCell ref="C4:C5"/>
    <mergeCell ref="D4:D5"/>
  </mergeCells>
  <pageMargins left="0.51181102362204722" right="0" top="0.51181102362204722" bottom="0.35433070866141736" header="0.31496062992125984" footer="0.51181102362204722"/>
  <pageSetup scale="86" firstPageNumber="44" fitToWidth="0" fitToHeight="0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opLeftCell="A4" zoomScaleNormal="100" zoomScaleSheetLayoutView="100" zoomScalePageLayoutView="55" workbookViewId="0">
      <selection activeCell="F12" sqref="F12"/>
    </sheetView>
  </sheetViews>
  <sheetFormatPr defaultColWidth="8" defaultRowHeight="15" x14ac:dyDescent="0.2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1" customWidth="1"/>
    <col min="6" max="6" width="12.28515625" customWidth="1"/>
    <col min="7" max="7" width="12.85546875" customWidth="1"/>
    <col min="8" max="8" width="12.85546875" style="5" customWidth="1"/>
    <col min="9" max="9" width="12.85546875" style="41" customWidth="1"/>
    <col min="10" max="11" width="12.85546875" style="70" customWidth="1"/>
    <col min="12" max="12" width="27.7109375" customWidth="1"/>
    <col min="13" max="13" width="20.28515625" customWidth="1"/>
    <col min="14" max="14" width="9.42578125" customWidth="1"/>
  </cols>
  <sheetData>
    <row r="1" spans="1:13" ht="18.75" customHeight="1" x14ac:dyDescent="0.3">
      <c r="A1" s="38"/>
      <c r="B1" s="38"/>
      <c r="C1" s="38"/>
      <c r="D1" s="38"/>
      <c r="E1" s="85"/>
      <c r="F1" s="38"/>
      <c r="G1" s="38"/>
      <c r="H1" s="118"/>
      <c r="I1" s="151"/>
      <c r="J1" s="151"/>
      <c r="K1" s="151"/>
      <c r="L1" s="379" t="s">
        <v>108</v>
      </c>
      <c r="M1" s="380"/>
    </row>
    <row r="2" spans="1:13" ht="60.75" customHeight="1" x14ac:dyDescent="0.25">
      <c r="A2" s="38"/>
      <c r="B2" s="38"/>
      <c r="C2" s="38"/>
      <c r="D2" s="38"/>
      <c r="E2" s="85"/>
      <c r="F2" s="38"/>
      <c r="G2" s="38"/>
      <c r="H2" s="381" t="s">
        <v>51</v>
      </c>
      <c r="I2" s="382"/>
      <c r="J2" s="382"/>
      <c r="K2" s="382"/>
      <c r="L2" s="382"/>
      <c r="M2" s="383"/>
    </row>
    <row r="3" spans="1:13" ht="39.75" customHeight="1" x14ac:dyDescent="0.25">
      <c r="A3" s="384" t="s">
        <v>109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6"/>
    </row>
    <row r="4" spans="1:13" ht="75.75" customHeight="1" x14ac:dyDescent="0.25">
      <c r="A4" s="387" t="s">
        <v>38</v>
      </c>
      <c r="B4" s="387" t="s">
        <v>12</v>
      </c>
      <c r="C4" s="389" t="s">
        <v>13</v>
      </c>
      <c r="D4" s="387" t="s">
        <v>14</v>
      </c>
      <c r="E4" s="391" t="s">
        <v>15</v>
      </c>
      <c r="F4" s="312" t="s">
        <v>52</v>
      </c>
      <c r="G4" s="317" t="s">
        <v>53</v>
      </c>
      <c r="H4" s="323"/>
      <c r="I4" s="323"/>
      <c r="J4" s="323"/>
      <c r="K4" s="324"/>
      <c r="L4" s="394" t="s">
        <v>54</v>
      </c>
      <c r="M4" s="387" t="s">
        <v>17</v>
      </c>
    </row>
    <row r="5" spans="1:13" ht="30.75" customHeight="1" x14ac:dyDescent="0.25">
      <c r="A5" s="388"/>
      <c r="B5" s="388"/>
      <c r="C5" s="390"/>
      <c r="D5" s="388"/>
      <c r="E5" s="392"/>
      <c r="F5" s="393"/>
      <c r="G5" s="124" t="s">
        <v>8</v>
      </c>
      <c r="H5" s="86" t="s">
        <v>9</v>
      </c>
      <c r="I5" s="86" t="s">
        <v>98</v>
      </c>
      <c r="J5" s="86" t="s">
        <v>99</v>
      </c>
      <c r="K5" s="86" t="s">
        <v>100</v>
      </c>
      <c r="L5" s="395"/>
      <c r="M5" s="388"/>
    </row>
    <row r="6" spans="1:13" x14ac:dyDescent="0.25">
      <c r="A6" s="121">
        <v>1</v>
      </c>
      <c r="B6" s="42">
        <v>2</v>
      </c>
      <c r="C6" s="42">
        <v>3</v>
      </c>
      <c r="D6" s="42">
        <v>4</v>
      </c>
      <c r="E6" s="121">
        <v>5</v>
      </c>
      <c r="F6" s="42">
        <v>6</v>
      </c>
      <c r="G6" s="42">
        <v>7</v>
      </c>
      <c r="H6" s="42">
        <v>8</v>
      </c>
      <c r="I6" s="42">
        <v>9</v>
      </c>
      <c r="J6" s="42">
        <v>10</v>
      </c>
      <c r="K6" s="42">
        <v>11</v>
      </c>
      <c r="L6" s="42">
        <v>12</v>
      </c>
      <c r="M6" s="42">
        <v>13</v>
      </c>
    </row>
    <row r="7" spans="1:13" ht="18.75" customHeight="1" x14ac:dyDescent="0.25">
      <c r="A7" s="248" t="s">
        <v>18</v>
      </c>
      <c r="B7" s="255" t="s">
        <v>149</v>
      </c>
      <c r="C7" s="377" t="s">
        <v>101</v>
      </c>
      <c r="D7" s="122" t="s">
        <v>26</v>
      </c>
      <c r="E7" s="37">
        <f t="shared" ref="E7:K8" si="0">E8</f>
        <v>1272</v>
      </c>
      <c r="F7" s="37">
        <f t="shared" ref="F7:F12" si="1">G7+H7+I7+J7+K7</f>
        <v>5200</v>
      </c>
      <c r="G7" s="37">
        <f t="shared" si="0"/>
        <v>1300</v>
      </c>
      <c r="H7" s="37">
        <f t="shared" si="0"/>
        <v>1300</v>
      </c>
      <c r="I7" s="37">
        <f t="shared" si="0"/>
        <v>1300</v>
      </c>
      <c r="J7" s="37">
        <f t="shared" si="0"/>
        <v>0</v>
      </c>
      <c r="K7" s="37">
        <f t="shared" si="0"/>
        <v>1300</v>
      </c>
      <c r="L7" s="240" t="s">
        <v>93</v>
      </c>
      <c r="M7" s="240"/>
    </row>
    <row r="8" spans="1:13" ht="91.5" customHeight="1" x14ac:dyDescent="0.25">
      <c r="A8" s="250"/>
      <c r="B8" s="257"/>
      <c r="C8" s="373"/>
      <c r="D8" s="122" t="s">
        <v>79</v>
      </c>
      <c r="E8" s="43">
        <v>1272</v>
      </c>
      <c r="F8" s="37">
        <f t="shared" si="1"/>
        <v>5200</v>
      </c>
      <c r="G8" s="37">
        <f t="shared" si="0"/>
        <v>1300</v>
      </c>
      <c r="H8" s="37">
        <f t="shared" si="0"/>
        <v>1300</v>
      </c>
      <c r="I8" s="37">
        <f t="shared" si="0"/>
        <v>1300</v>
      </c>
      <c r="J8" s="37"/>
      <c r="K8" s="37">
        <f t="shared" si="0"/>
        <v>1300</v>
      </c>
      <c r="L8" s="247"/>
      <c r="M8" s="247"/>
    </row>
    <row r="9" spans="1:13" s="5" customFormat="1" ht="22.5" customHeight="1" x14ac:dyDescent="0.25">
      <c r="A9" s="374" t="s">
        <v>22</v>
      </c>
      <c r="B9" s="255" t="s">
        <v>150</v>
      </c>
      <c r="C9" s="377" t="s">
        <v>101</v>
      </c>
      <c r="D9" s="122" t="s">
        <v>26</v>
      </c>
      <c r="E9" s="43">
        <v>1320</v>
      </c>
      <c r="F9" s="37">
        <f t="shared" si="1"/>
        <v>6500</v>
      </c>
      <c r="G9" s="37">
        <f>G10+G11</f>
        <v>1300</v>
      </c>
      <c r="H9" s="37">
        <f>H10+H11</f>
        <v>1300</v>
      </c>
      <c r="I9" s="37">
        <f>I10+I11</f>
        <v>1300</v>
      </c>
      <c r="J9" s="37">
        <f>J10+J11</f>
        <v>1300</v>
      </c>
      <c r="K9" s="37">
        <f>K10+K11</f>
        <v>1300</v>
      </c>
      <c r="L9" s="65"/>
      <c r="M9" s="65"/>
    </row>
    <row r="10" spans="1:13" ht="41.25" customHeight="1" x14ac:dyDescent="0.25">
      <c r="A10" s="375"/>
      <c r="B10" s="256"/>
      <c r="C10" s="372"/>
      <c r="D10" s="122" t="s">
        <v>79</v>
      </c>
      <c r="E10" s="37">
        <v>1272</v>
      </c>
      <c r="F10" s="37">
        <f t="shared" si="1"/>
        <v>6500</v>
      </c>
      <c r="G10" s="37">
        <v>1300</v>
      </c>
      <c r="H10" s="37">
        <v>1300</v>
      </c>
      <c r="I10" s="37">
        <v>1300</v>
      </c>
      <c r="J10" s="37">
        <v>1300</v>
      </c>
      <c r="K10" s="37">
        <v>1300</v>
      </c>
      <c r="L10" s="122" t="s">
        <v>21</v>
      </c>
      <c r="M10" s="122"/>
    </row>
    <row r="11" spans="1:13" ht="39" customHeight="1" x14ac:dyDescent="0.25">
      <c r="A11" s="376"/>
      <c r="B11" s="257"/>
      <c r="C11" s="373"/>
      <c r="D11" s="122" t="s">
        <v>79</v>
      </c>
      <c r="E11" s="37">
        <v>48</v>
      </c>
      <c r="F11" s="37">
        <f t="shared" si="1"/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122" t="s">
        <v>94</v>
      </c>
      <c r="M11" s="122"/>
    </row>
    <row r="12" spans="1:13" ht="70.5" customHeight="1" x14ac:dyDescent="0.25">
      <c r="A12" s="87" t="s">
        <v>55</v>
      </c>
      <c r="B12" s="206" t="s">
        <v>151</v>
      </c>
      <c r="C12" s="117" t="s">
        <v>101</v>
      </c>
      <c r="D12" s="122" t="s">
        <v>79</v>
      </c>
      <c r="E12" s="37">
        <f>E13+E16</f>
        <v>43119.8</v>
      </c>
      <c r="F12" s="37">
        <f t="shared" si="1"/>
        <v>252094.2</v>
      </c>
      <c r="G12" s="37">
        <f>G13+G16+G17</f>
        <v>50025</v>
      </c>
      <c r="H12" s="37">
        <f>H13+H16+H17</f>
        <v>49552.1</v>
      </c>
      <c r="I12" s="37">
        <f>I13+I16+I17</f>
        <v>49552.1</v>
      </c>
      <c r="J12" s="37">
        <f t="shared" ref="J12:K12" si="2">J13+J16+J17</f>
        <v>51482.5</v>
      </c>
      <c r="K12" s="37">
        <f t="shared" si="2"/>
        <v>51482.5</v>
      </c>
      <c r="L12" s="122"/>
      <c r="M12" s="122"/>
    </row>
    <row r="13" spans="1:13" ht="21.75" customHeight="1" x14ac:dyDescent="0.25">
      <c r="A13" s="378" t="s">
        <v>27</v>
      </c>
      <c r="B13" s="255" t="s">
        <v>152</v>
      </c>
      <c r="C13" s="377" t="s">
        <v>101</v>
      </c>
      <c r="D13" s="122" t="s">
        <v>26</v>
      </c>
      <c r="E13" s="37">
        <f t="shared" ref="E13:K13" si="3">E14+E15</f>
        <v>43119.8</v>
      </c>
      <c r="F13" s="37">
        <f t="shared" si="3"/>
        <v>225324.2</v>
      </c>
      <c r="G13" s="37">
        <f t="shared" si="3"/>
        <v>44735</v>
      </c>
      <c r="H13" s="37">
        <f t="shared" si="3"/>
        <v>44262.1</v>
      </c>
      <c r="I13" s="37">
        <f t="shared" si="3"/>
        <v>44262.1</v>
      </c>
      <c r="J13" s="37">
        <f t="shared" si="3"/>
        <v>46032.5</v>
      </c>
      <c r="K13" s="37">
        <f t="shared" si="3"/>
        <v>46032.5</v>
      </c>
      <c r="L13" s="122"/>
      <c r="M13" s="248"/>
    </row>
    <row r="14" spans="1:13" s="5" customFormat="1" ht="38.25" customHeight="1" x14ac:dyDescent="0.25">
      <c r="A14" s="367"/>
      <c r="B14" s="256"/>
      <c r="C14" s="372"/>
      <c r="D14" s="122" t="s">
        <v>79</v>
      </c>
      <c r="E14" s="43">
        <v>43119.8</v>
      </c>
      <c r="F14" s="37">
        <f>G14+H14+I14+J14+K14</f>
        <v>225324.2</v>
      </c>
      <c r="G14" s="37">
        <v>44735</v>
      </c>
      <c r="H14" s="37">
        <v>44262.1</v>
      </c>
      <c r="I14" s="54">
        <v>44262.1</v>
      </c>
      <c r="J14" s="54">
        <v>46032.5</v>
      </c>
      <c r="K14" s="54">
        <v>46032.5</v>
      </c>
      <c r="L14" s="122" t="s">
        <v>21</v>
      </c>
      <c r="M14" s="249"/>
    </row>
    <row r="15" spans="1:13" s="5" customFormat="1" ht="39" customHeight="1" x14ac:dyDescent="0.25">
      <c r="A15" s="368"/>
      <c r="B15" s="257"/>
      <c r="C15" s="373"/>
      <c r="D15" s="122" t="s">
        <v>79</v>
      </c>
      <c r="E15" s="37">
        <v>0</v>
      </c>
      <c r="F15" s="37">
        <f>G15+H15+I15+J15+K15</f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122" t="s">
        <v>94</v>
      </c>
      <c r="M15" s="250"/>
    </row>
    <row r="16" spans="1:13" s="5" customFormat="1" ht="82.5" customHeight="1" x14ac:dyDescent="0.25">
      <c r="A16" s="123" t="s">
        <v>28</v>
      </c>
      <c r="B16" s="210" t="s">
        <v>153</v>
      </c>
      <c r="C16" s="117" t="s">
        <v>101</v>
      </c>
      <c r="D16" s="122" t="s">
        <v>79</v>
      </c>
      <c r="E16" s="37">
        <v>0</v>
      </c>
      <c r="F16" s="37">
        <f>G16+H16+I16+J16+K16</f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122" t="s">
        <v>21</v>
      </c>
      <c r="M16" s="121"/>
    </row>
    <row r="17" spans="1:13" s="78" customFormat="1" ht="71.25" customHeight="1" x14ac:dyDescent="0.25">
      <c r="A17" s="88" t="s">
        <v>30</v>
      </c>
      <c r="B17" s="210" t="s">
        <v>154</v>
      </c>
      <c r="C17" s="117" t="s">
        <v>101</v>
      </c>
      <c r="D17" s="122" t="s">
        <v>79</v>
      </c>
      <c r="E17" s="37">
        <v>5135</v>
      </c>
      <c r="F17" s="37">
        <f>G17+H17+I17+J17+K17</f>
        <v>26770</v>
      </c>
      <c r="G17" s="37">
        <v>5290</v>
      </c>
      <c r="H17" s="37">
        <v>5290</v>
      </c>
      <c r="I17" s="37">
        <v>5290</v>
      </c>
      <c r="J17" s="54">
        <v>5450</v>
      </c>
      <c r="K17" s="54">
        <v>5450</v>
      </c>
      <c r="L17" s="122" t="s">
        <v>21</v>
      </c>
      <c r="M17" s="120"/>
    </row>
    <row r="18" spans="1:13" s="5" customFormat="1" ht="98.25" customHeight="1" x14ac:dyDescent="0.25">
      <c r="A18" s="114" t="s">
        <v>46</v>
      </c>
      <c r="B18" s="211" t="s">
        <v>155</v>
      </c>
      <c r="C18" s="116" t="s">
        <v>101</v>
      </c>
      <c r="D18" s="115" t="s">
        <v>79</v>
      </c>
      <c r="E18" s="71">
        <f t="shared" ref="E18:K18" si="4">E21</f>
        <v>3130</v>
      </c>
      <c r="F18" s="37">
        <f t="shared" ref="F18:F19" si="5">G18+H18+I18+J18+K18</f>
        <v>11597.5</v>
      </c>
      <c r="G18" s="71">
        <f t="shared" si="4"/>
        <v>2130</v>
      </c>
      <c r="H18" s="71">
        <f t="shared" si="4"/>
        <v>2223.9</v>
      </c>
      <c r="I18" s="71">
        <f t="shared" si="4"/>
        <v>2320.6</v>
      </c>
      <c r="J18" s="71">
        <f t="shared" si="4"/>
        <v>2413</v>
      </c>
      <c r="K18" s="71">
        <f t="shared" si="4"/>
        <v>2510</v>
      </c>
      <c r="L18" s="115" t="s">
        <v>21</v>
      </c>
      <c r="M18" s="119"/>
    </row>
    <row r="19" spans="1:13" s="5" customFormat="1" ht="37.5" customHeight="1" x14ac:dyDescent="0.25">
      <c r="A19" s="366" t="s">
        <v>47</v>
      </c>
      <c r="B19" s="369" t="s">
        <v>156</v>
      </c>
      <c r="C19" s="371" t="s">
        <v>101</v>
      </c>
      <c r="D19" s="113" t="s">
        <v>26</v>
      </c>
      <c r="E19" s="39">
        <f>E20+E21</f>
        <v>3130</v>
      </c>
      <c r="F19" s="37">
        <f t="shared" si="5"/>
        <v>11597.5</v>
      </c>
      <c r="G19" s="39">
        <f t="shared" ref="G19:K19" si="6">G20+G21</f>
        <v>2130</v>
      </c>
      <c r="H19" s="39">
        <f t="shared" si="6"/>
        <v>2223.9</v>
      </c>
      <c r="I19" s="39">
        <f t="shared" si="6"/>
        <v>2320.6</v>
      </c>
      <c r="J19" s="39">
        <f t="shared" si="6"/>
        <v>2413</v>
      </c>
      <c r="K19" s="39">
        <f t="shared" si="6"/>
        <v>2510</v>
      </c>
      <c r="L19" s="233" t="s">
        <v>21</v>
      </c>
      <c r="M19" s="233"/>
    </row>
    <row r="20" spans="1:13" s="5" customFormat="1" ht="41.25" customHeight="1" x14ac:dyDescent="0.25">
      <c r="A20" s="367"/>
      <c r="B20" s="370"/>
      <c r="C20" s="372"/>
      <c r="D20" s="89" t="s">
        <v>10</v>
      </c>
      <c r="E20" s="37">
        <v>0</v>
      </c>
      <c r="F20" s="37">
        <f>G20+H20+I20+J20+K20</f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249"/>
      <c r="M20" s="249"/>
    </row>
    <row r="21" spans="1:13" s="5" customFormat="1" ht="43.5" customHeight="1" x14ac:dyDescent="0.25">
      <c r="A21" s="368"/>
      <c r="B21" s="369"/>
      <c r="C21" s="373"/>
      <c r="D21" s="122" t="s">
        <v>79</v>
      </c>
      <c r="E21" s="37">
        <v>3130</v>
      </c>
      <c r="F21" s="37">
        <f>G21+H21+I21+J21+K21</f>
        <v>11597.5</v>
      </c>
      <c r="G21" s="37">
        <v>2130</v>
      </c>
      <c r="H21" s="37">
        <v>2223.9</v>
      </c>
      <c r="I21" s="37">
        <v>2320.6</v>
      </c>
      <c r="J21" s="37">
        <v>2413</v>
      </c>
      <c r="K21" s="37">
        <v>2510</v>
      </c>
      <c r="L21" s="250"/>
      <c r="M21" s="250"/>
    </row>
    <row r="22" spans="1:13" x14ac:dyDescent="0.25">
      <c r="K22" s="153"/>
      <c r="L22" s="14"/>
    </row>
  </sheetData>
  <mergeCells count="29">
    <mergeCell ref="L1:M1"/>
    <mergeCell ref="H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  <mergeCell ref="A7:A8"/>
    <mergeCell ref="B7:B8"/>
    <mergeCell ref="C7:C8"/>
    <mergeCell ref="L7:L8"/>
    <mergeCell ref="M7:M8"/>
    <mergeCell ref="A9:A11"/>
    <mergeCell ref="B9:B11"/>
    <mergeCell ref="C9:C11"/>
    <mergeCell ref="A13:A15"/>
    <mergeCell ref="B13:B15"/>
    <mergeCell ref="C13:C15"/>
    <mergeCell ref="M13:M15"/>
    <mergeCell ref="A19:A21"/>
    <mergeCell ref="B19:B21"/>
    <mergeCell ref="C19:C21"/>
    <mergeCell ref="L19:L21"/>
    <mergeCell ref="M19:M21"/>
  </mergeCells>
  <pageMargins left="0.25" right="0.25" top="0.75" bottom="0.75" header="0.3" footer="0.3"/>
  <pageSetup paperSize="9" scale="70" firstPageNumber="45" fitToHeight="0" orientation="landscape" useFirstPageNumber="1" r:id="rId1"/>
  <headerFooter differentOddEven="1" differentFirst="1"/>
  <rowBreaks count="1" manualBreakCount="1">
    <brk id="2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L7" sqref="L7"/>
    </sheetView>
  </sheetViews>
  <sheetFormatPr defaultColWidth="8" defaultRowHeight="15" x14ac:dyDescent="0.25"/>
  <cols>
    <col min="1" max="1" width="19.28515625" customWidth="1"/>
    <col min="2" max="2" width="20.140625" customWidth="1"/>
    <col min="3" max="3" width="2.5703125" customWidth="1"/>
    <col min="4" max="4" width="18" customWidth="1"/>
    <col min="5" max="10" width="12.85546875" customWidth="1"/>
    <col min="11" max="11" width="3.28515625" customWidth="1"/>
  </cols>
  <sheetData>
    <row r="1" spans="1:10" ht="18.75" x14ac:dyDescent="0.3">
      <c r="E1" s="1"/>
      <c r="F1" s="1"/>
      <c r="G1" s="2"/>
      <c r="H1" s="412" t="s">
        <v>75</v>
      </c>
      <c r="I1" s="413"/>
      <c r="J1" s="414"/>
    </row>
    <row r="2" spans="1:10" ht="18.75" x14ac:dyDescent="0.3">
      <c r="E2" s="415" t="s">
        <v>58</v>
      </c>
      <c r="F2" s="416"/>
      <c r="G2" s="416"/>
      <c r="H2" s="416"/>
      <c r="I2" s="416"/>
      <c r="J2" s="417"/>
    </row>
    <row r="3" spans="1:10" ht="18.75" x14ac:dyDescent="0.3">
      <c r="E3" s="1"/>
      <c r="F3" s="1"/>
      <c r="G3" s="2"/>
      <c r="H3" s="418" t="s">
        <v>76</v>
      </c>
      <c r="I3" s="419"/>
      <c r="J3" s="420"/>
    </row>
    <row r="4" spans="1:10" ht="21" customHeight="1" x14ac:dyDescent="0.25">
      <c r="F4" s="421" t="s">
        <v>59</v>
      </c>
      <c r="G4" s="422"/>
      <c r="H4" s="422"/>
      <c r="I4" s="422"/>
      <c r="J4" s="423"/>
    </row>
    <row r="5" spans="1:10" ht="53.25" customHeight="1" x14ac:dyDescent="0.25">
      <c r="F5" s="424"/>
      <c r="G5" s="425"/>
      <c r="H5" s="425"/>
      <c r="I5" s="425"/>
      <c r="J5" s="426"/>
    </row>
    <row r="7" spans="1:10" ht="57.75" customHeight="1" x14ac:dyDescent="0.25">
      <c r="A7" s="427" t="s">
        <v>60</v>
      </c>
      <c r="B7" s="428"/>
      <c r="C7" s="428"/>
      <c r="D7" s="428"/>
      <c r="E7" s="428"/>
      <c r="F7" s="428"/>
      <c r="G7" s="428"/>
      <c r="H7" s="428"/>
      <c r="I7" s="428"/>
      <c r="J7" s="429"/>
    </row>
    <row r="8" spans="1:10" ht="39.75" customHeight="1" x14ac:dyDescent="0.25">
      <c r="A8" s="15" t="s">
        <v>0</v>
      </c>
      <c r="B8" s="396" t="s">
        <v>61</v>
      </c>
      <c r="C8" s="397"/>
      <c r="D8" s="397"/>
      <c r="E8" s="397"/>
      <c r="F8" s="397"/>
      <c r="G8" s="397"/>
      <c r="H8" s="397"/>
      <c r="I8" s="397"/>
      <c r="J8" s="398"/>
    </row>
    <row r="9" spans="1:10" ht="17.25" customHeight="1" x14ac:dyDescent="0.25">
      <c r="A9" s="399" t="s">
        <v>50</v>
      </c>
      <c r="B9" s="402" t="s">
        <v>2</v>
      </c>
      <c r="C9" s="403"/>
      <c r="D9" s="406" t="s">
        <v>33</v>
      </c>
      <c r="E9" s="402" t="s">
        <v>3</v>
      </c>
      <c r="F9" s="408"/>
      <c r="G9" s="408"/>
      <c r="H9" s="408"/>
      <c r="I9" s="408"/>
      <c r="J9" s="409"/>
    </row>
    <row r="10" spans="1:10" ht="33" customHeight="1" x14ac:dyDescent="0.25">
      <c r="A10" s="400"/>
      <c r="B10" s="404"/>
      <c r="C10" s="405"/>
      <c r="D10" s="407"/>
      <c r="E10" s="16" t="s">
        <v>34</v>
      </c>
      <c r="F10" s="6" t="s">
        <v>5</v>
      </c>
      <c r="G10" s="10" t="s">
        <v>6</v>
      </c>
      <c r="H10" s="10" t="s">
        <v>7</v>
      </c>
      <c r="I10" s="10" t="s">
        <v>8</v>
      </c>
      <c r="J10" s="10" t="s">
        <v>9</v>
      </c>
    </row>
    <row r="11" spans="1:10" ht="32.85" customHeight="1" x14ac:dyDescent="0.25">
      <c r="A11" s="400"/>
      <c r="B11" s="402" t="s">
        <v>62</v>
      </c>
      <c r="C11" s="403"/>
      <c r="D11" s="17" t="s">
        <v>35</v>
      </c>
      <c r="E11" s="18">
        <f>F11+G11+H11+I11+J11</f>
        <v>92058.6</v>
      </c>
      <c r="F11" s="19">
        <f>F13</f>
        <v>18046</v>
      </c>
      <c r="G11" s="19">
        <f>G12+G13</f>
        <v>18200.3</v>
      </c>
      <c r="H11" s="19">
        <f>H12+H13</f>
        <v>18244</v>
      </c>
      <c r="I11" s="19">
        <f>I12+I13</f>
        <v>18258.3</v>
      </c>
      <c r="J11" s="18">
        <f>J12+J13</f>
        <v>19310</v>
      </c>
    </row>
    <row r="12" spans="1:10" ht="26.85" customHeight="1" x14ac:dyDescent="0.25">
      <c r="A12" s="400"/>
      <c r="B12" s="410"/>
      <c r="C12" s="411"/>
      <c r="D12" s="20" t="s">
        <v>63</v>
      </c>
      <c r="E12" s="18">
        <f>F12+G12+H12+I12+J12</f>
        <v>0</v>
      </c>
      <c r="F12" s="21">
        <f>'Приложение к подпрограмме IV'!G11</f>
        <v>0</v>
      </c>
      <c r="G12" s="21">
        <f>'Приложение к подпрограмме IV'!H11</f>
        <v>0</v>
      </c>
      <c r="H12" s="21">
        <f>'Приложение к подпрограмме IV'!I11</f>
        <v>0</v>
      </c>
      <c r="I12" s="21">
        <f>'Приложение к подпрограмме IV'!J11</f>
        <v>0</v>
      </c>
      <c r="J12" s="21">
        <f>'Приложение к подпрограмме IV'!K11</f>
        <v>0</v>
      </c>
    </row>
    <row r="13" spans="1:10" ht="24" x14ac:dyDescent="0.25">
      <c r="A13" s="401"/>
      <c r="B13" s="404"/>
      <c r="C13" s="405"/>
      <c r="D13" s="22" t="s">
        <v>11</v>
      </c>
      <c r="E13" s="23">
        <f>F13+G13+H13+I13+J13</f>
        <v>92058.6</v>
      </c>
      <c r="F13" s="18">
        <f>'Приложение к подпрограмме IV'!G10</f>
        <v>18046</v>
      </c>
      <c r="G13" s="18">
        <f>'Приложение к подпрограмме IV'!H10</f>
        <v>18200.3</v>
      </c>
      <c r="H13" s="18">
        <f>'Приложение к подпрограмме IV'!I10</f>
        <v>18244</v>
      </c>
      <c r="I13" s="18">
        <f>'Приложение к подпрограмме IV'!J10</f>
        <v>18258.3</v>
      </c>
      <c r="J13" s="18">
        <f>'Приложение к подпрограмме IV'!K10</f>
        <v>19310</v>
      </c>
    </row>
    <row r="14" spans="1:10" x14ac:dyDescent="0.25">
      <c r="J14" s="3"/>
    </row>
  </sheetData>
  <mergeCells count="11">
    <mergeCell ref="H1:J1"/>
    <mergeCell ref="E2:J2"/>
    <mergeCell ref="H3:J3"/>
    <mergeCell ref="F4:J5"/>
    <mergeCell ref="A7:J7"/>
    <mergeCell ref="B8:J8"/>
    <mergeCell ref="A9:A13"/>
    <mergeCell ref="B9:C10"/>
    <mergeCell ref="D9:D10"/>
    <mergeCell ref="E9:J9"/>
    <mergeCell ref="B11:C13"/>
  </mergeCells>
  <pageMargins left="0.59055118110236227" right="0.11811023622047245" top="0.74803149606299213" bottom="0.39370078740157483" header="0.11811023622047245" footer="0.51181102362204722"/>
  <pageSetup scale="90" firstPageNumber="47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A6" sqref="A6:M6"/>
    </sheetView>
  </sheetViews>
  <sheetFormatPr defaultColWidth="8" defaultRowHeight="15" x14ac:dyDescent="0.25"/>
  <cols>
    <col min="1" max="1" width="3.28515625" customWidth="1"/>
    <col min="2" max="2" width="17.28515625" customWidth="1"/>
    <col min="3" max="4" width="12" customWidth="1"/>
    <col min="5" max="5" width="11.7109375" customWidth="1"/>
    <col min="6" max="6" width="8.5703125" customWidth="1"/>
    <col min="7" max="12" width="12.28515625" customWidth="1"/>
    <col min="13" max="13" width="18.5703125" customWidth="1"/>
    <col min="14" max="14" width="3.7109375" customWidth="1"/>
  </cols>
  <sheetData>
    <row r="1" spans="1:20" ht="18.75" x14ac:dyDescent="0.3">
      <c r="H1" s="1"/>
      <c r="I1" s="1"/>
      <c r="J1" s="2"/>
      <c r="K1" s="415" t="s">
        <v>64</v>
      </c>
      <c r="L1" s="416"/>
      <c r="M1" s="417"/>
    </row>
    <row r="2" spans="1:20" ht="18.75" x14ac:dyDescent="0.3">
      <c r="H2" s="415" t="s">
        <v>58</v>
      </c>
      <c r="I2" s="416"/>
      <c r="J2" s="416"/>
      <c r="K2" s="416"/>
      <c r="L2" s="416"/>
      <c r="M2" s="417"/>
    </row>
    <row r="3" spans="1:20" ht="18.75" x14ac:dyDescent="0.3">
      <c r="H3" s="1"/>
      <c r="I3" s="1"/>
      <c r="J3" s="2"/>
      <c r="K3" s="418" t="s">
        <v>77</v>
      </c>
      <c r="L3" s="419"/>
      <c r="M3" s="420"/>
    </row>
    <row r="4" spans="1:20" ht="15.75" customHeight="1" x14ac:dyDescent="0.25">
      <c r="J4" s="228" t="s">
        <v>65</v>
      </c>
      <c r="K4" s="459"/>
      <c r="L4" s="459"/>
      <c r="M4" s="460"/>
      <c r="N4" s="9"/>
      <c r="O4" s="9"/>
      <c r="P4" s="9"/>
      <c r="Q4" s="9"/>
      <c r="R4" s="9"/>
      <c r="S4" s="9"/>
      <c r="T4" s="9"/>
    </row>
    <row r="5" spans="1:20" ht="79.5" customHeight="1" x14ac:dyDescent="0.25">
      <c r="J5" s="461"/>
      <c r="K5" s="462"/>
      <c r="L5" s="462"/>
      <c r="M5" s="463"/>
      <c r="N5" s="9"/>
      <c r="O5" s="9"/>
      <c r="P5" s="9"/>
      <c r="Q5" s="9"/>
      <c r="R5" s="9"/>
      <c r="S5" s="9"/>
      <c r="T5" s="9"/>
    </row>
    <row r="6" spans="1:20" ht="38.25" customHeight="1" x14ac:dyDescent="0.25">
      <c r="A6" s="427" t="s">
        <v>66</v>
      </c>
      <c r="B6" s="428"/>
      <c r="C6" s="428"/>
      <c r="D6" s="428"/>
      <c r="E6" s="428"/>
      <c r="F6" s="428"/>
      <c r="G6" s="428"/>
      <c r="H6" s="428"/>
      <c r="I6" s="428"/>
      <c r="J6" s="428"/>
      <c r="K6" s="428"/>
      <c r="L6" s="428"/>
      <c r="M6" s="429"/>
      <c r="N6" s="9"/>
      <c r="O6" s="9"/>
      <c r="P6" s="9"/>
      <c r="Q6" s="9"/>
      <c r="R6" s="9"/>
      <c r="S6" s="9"/>
      <c r="T6" s="9"/>
    </row>
    <row r="7" spans="1:20" ht="29.25" customHeight="1" x14ac:dyDescent="0.25">
      <c r="A7" s="444" t="s">
        <v>67</v>
      </c>
      <c r="B7" s="444" t="s">
        <v>12</v>
      </c>
      <c r="C7" s="457" t="s">
        <v>13</v>
      </c>
      <c r="D7" s="444" t="s">
        <v>14</v>
      </c>
      <c r="E7" s="457" t="s">
        <v>15</v>
      </c>
      <c r="F7" s="444" t="s">
        <v>68</v>
      </c>
      <c r="G7" s="446" t="s">
        <v>69</v>
      </c>
      <c r="H7" s="447"/>
      <c r="I7" s="447"/>
      <c r="J7" s="447"/>
      <c r="K7" s="448"/>
      <c r="L7" s="449" t="s">
        <v>16</v>
      </c>
      <c r="M7" s="451" t="s">
        <v>17</v>
      </c>
      <c r="N7" s="24"/>
      <c r="O7" s="9"/>
      <c r="P7" s="9"/>
      <c r="Q7" s="9"/>
      <c r="R7" s="9"/>
      <c r="S7" s="9"/>
      <c r="T7" s="9"/>
    </row>
    <row r="8" spans="1:20" ht="105.75" customHeight="1" x14ac:dyDescent="0.25">
      <c r="A8" s="445"/>
      <c r="B8" s="445"/>
      <c r="C8" s="458"/>
      <c r="D8" s="445"/>
      <c r="E8" s="458"/>
      <c r="F8" s="445"/>
      <c r="G8" s="6" t="s">
        <v>5</v>
      </c>
      <c r="H8" s="10" t="s">
        <v>6</v>
      </c>
      <c r="I8" s="10" t="s">
        <v>7</v>
      </c>
      <c r="J8" s="10" t="s">
        <v>8</v>
      </c>
      <c r="K8" s="10" t="s">
        <v>9</v>
      </c>
      <c r="L8" s="450"/>
      <c r="M8" s="452"/>
      <c r="N8" s="24"/>
      <c r="O8" s="9"/>
      <c r="P8" s="9"/>
      <c r="Q8" s="9"/>
      <c r="R8" s="9"/>
      <c r="S8" s="9"/>
      <c r="T8" s="9"/>
    </row>
    <row r="9" spans="1:20" ht="17.25" customHeight="1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7">
        <v>12</v>
      </c>
      <c r="M9" s="12">
        <v>13</v>
      </c>
      <c r="N9" s="24"/>
      <c r="O9" s="9"/>
      <c r="P9" s="9"/>
      <c r="Q9" s="9"/>
      <c r="R9" s="9"/>
      <c r="S9" s="9"/>
      <c r="T9" s="9"/>
    </row>
    <row r="10" spans="1:20" ht="39.75" customHeight="1" x14ac:dyDescent="0.25">
      <c r="A10" s="453" t="s">
        <v>18</v>
      </c>
      <c r="B10" s="454" t="s">
        <v>70</v>
      </c>
      <c r="C10" s="439" t="s">
        <v>19</v>
      </c>
      <c r="D10" s="25" t="s">
        <v>71</v>
      </c>
      <c r="E10" s="26">
        <f>E11+E12</f>
        <v>0</v>
      </c>
      <c r="F10" s="27">
        <f t="shared" ref="F10:F18" si="0">G10+H10+I10+J10+K10</f>
        <v>92058.6</v>
      </c>
      <c r="G10" s="26">
        <f>G11+G12</f>
        <v>18046</v>
      </c>
      <c r="H10" s="26">
        <f>H11+H12</f>
        <v>18200.3</v>
      </c>
      <c r="I10" s="26">
        <f>I11+I12</f>
        <v>18244</v>
      </c>
      <c r="J10" s="26">
        <f>J11+J12</f>
        <v>18258.3</v>
      </c>
      <c r="K10" s="28">
        <f>K11+K12</f>
        <v>19310</v>
      </c>
      <c r="L10" s="442" t="s">
        <v>72</v>
      </c>
      <c r="M10" s="433"/>
      <c r="N10" s="24"/>
      <c r="O10" s="9"/>
      <c r="P10" s="9"/>
      <c r="Q10" s="9"/>
      <c r="R10" s="9"/>
      <c r="S10" s="9"/>
      <c r="T10" s="9"/>
    </row>
    <row r="11" spans="1:20" ht="51.75" customHeight="1" x14ac:dyDescent="0.25">
      <c r="A11" s="431"/>
      <c r="B11" s="455"/>
      <c r="C11" s="440"/>
      <c r="D11" s="29" t="s">
        <v>10</v>
      </c>
      <c r="E11" s="26">
        <v>0</v>
      </c>
      <c r="F11" s="27">
        <f t="shared" si="0"/>
        <v>0</v>
      </c>
      <c r="G11" s="26">
        <f t="shared" ref="G11:K12" si="1">G14+G17</f>
        <v>0</v>
      </c>
      <c r="H11" s="26">
        <f t="shared" si="1"/>
        <v>0</v>
      </c>
      <c r="I11" s="26">
        <f t="shared" si="1"/>
        <v>0</v>
      </c>
      <c r="J11" s="26">
        <f t="shared" si="1"/>
        <v>0</v>
      </c>
      <c r="K11" s="26">
        <f t="shared" si="1"/>
        <v>0</v>
      </c>
      <c r="L11" s="434"/>
      <c r="M11" s="434"/>
      <c r="N11" s="24"/>
      <c r="O11" s="9"/>
      <c r="P11" s="9"/>
      <c r="Q11" s="9"/>
      <c r="R11" s="9"/>
      <c r="S11" s="9"/>
      <c r="T11" s="9"/>
    </row>
    <row r="12" spans="1:20" ht="51.75" customHeight="1" x14ac:dyDescent="0.25">
      <c r="A12" s="432"/>
      <c r="B12" s="456"/>
      <c r="C12" s="441"/>
      <c r="D12" s="13" t="s">
        <v>11</v>
      </c>
      <c r="E12" s="30">
        <v>0</v>
      </c>
      <c r="F12" s="27">
        <f t="shared" si="0"/>
        <v>92058.6</v>
      </c>
      <c r="G12" s="30">
        <f t="shared" si="1"/>
        <v>18046</v>
      </c>
      <c r="H12" s="30">
        <f t="shared" si="1"/>
        <v>18200.3</v>
      </c>
      <c r="I12" s="30">
        <f t="shared" si="1"/>
        <v>18244</v>
      </c>
      <c r="J12" s="30">
        <f t="shared" si="1"/>
        <v>18258.3</v>
      </c>
      <c r="K12" s="30">
        <f t="shared" si="1"/>
        <v>19310</v>
      </c>
      <c r="L12" s="443"/>
      <c r="M12" s="435"/>
      <c r="N12" s="24"/>
      <c r="O12" s="9"/>
      <c r="P12" s="9"/>
      <c r="Q12" s="9"/>
      <c r="R12" s="9"/>
      <c r="S12" s="9"/>
      <c r="T12" s="9"/>
    </row>
    <row r="13" spans="1:20" ht="51.75" customHeight="1" x14ac:dyDescent="0.25">
      <c r="A13" s="430" t="s">
        <v>22</v>
      </c>
      <c r="B13" s="433" t="s">
        <v>73</v>
      </c>
      <c r="C13" s="439" t="s">
        <v>19</v>
      </c>
      <c r="D13" s="25" t="s">
        <v>71</v>
      </c>
      <c r="E13" s="30">
        <v>0</v>
      </c>
      <c r="F13" s="26">
        <f t="shared" si="0"/>
        <v>90352.6</v>
      </c>
      <c r="G13" s="26">
        <f>G14+G15</f>
        <v>17740</v>
      </c>
      <c r="H13" s="26">
        <f>H14+H15</f>
        <v>17850.3</v>
      </c>
      <c r="I13" s="26">
        <f>I14+I15</f>
        <v>17894</v>
      </c>
      <c r="J13" s="26">
        <f>J14+J15</f>
        <v>17908.3</v>
      </c>
      <c r="K13" s="26">
        <f>K14+K15</f>
        <v>18960</v>
      </c>
      <c r="L13" s="442" t="s">
        <v>72</v>
      </c>
      <c r="M13" s="433"/>
      <c r="N13" s="24"/>
      <c r="O13" s="9"/>
      <c r="P13" s="9"/>
      <c r="Q13" s="9"/>
      <c r="R13" s="9"/>
      <c r="S13" s="9"/>
      <c r="T13" s="9"/>
    </row>
    <row r="14" spans="1:20" ht="51.75" customHeight="1" x14ac:dyDescent="0.25">
      <c r="A14" s="431"/>
      <c r="B14" s="434"/>
      <c r="C14" s="440"/>
      <c r="D14" s="31" t="s">
        <v>10</v>
      </c>
      <c r="E14" s="30">
        <v>0</v>
      </c>
      <c r="F14" s="26">
        <f t="shared" si="0"/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434"/>
      <c r="M14" s="434"/>
      <c r="N14" s="24"/>
      <c r="O14" s="9"/>
      <c r="P14" s="9"/>
      <c r="Q14" s="9"/>
      <c r="R14" s="9"/>
      <c r="S14" s="9"/>
      <c r="T14" s="9"/>
    </row>
    <row r="15" spans="1:20" ht="51.75" customHeight="1" x14ac:dyDescent="0.25">
      <c r="A15" s="432"/>
      <c r="B15" s="435"/>
      <c r="C15" s="441"/>
      <c r="D15" s="13" t="s">
        <v>11</v>
      </c>
      <c r="E15" s="30">
        <v>18337</v>
      </c>
      <c r="F15" s="26">
        <f t="shared" si="0"/>
        <v>90352.6</v>
      </c>
      <c r="G15" s="36">
        <v>17740</v>
      </c>
      <c r="H15" s="36">
        <v>17850.3</v>
      </c>
      <c r="I15" s="36">
        <v>17894</v>
      </c>
      <c r="J15" s="36">
        <v>17908.3</v>
      </c>
      <c r="K15" s="36">
        <v>18960</v>
      </c>
      <c r="L15" s="443"/>
      <c r="M15" s="435"/>
      <c r="N15" s="24"/>
      <c r="O15" s="9"/>
      <c r="P15" s="9"/>
      <c r="Q15" s="9"/>
      <c r="R15" s="9"/>
      <c r="S15" s="9"/>
      <c r="T15" s="9"/>
    </row>
    <row r="16" spans="1:20" ht="51.75" customHeight="1" x14ac:dyDescent="0.25">
      <c r="A16" s="430" t="s">
        <v>23</v>
      </c>
      <c r="B16" s="433" t="s">
        <v>74</v>
      </c>
      <c r="C16" s="436" t="s">
        <v>19</v>
      </c>
      <c r="D16" s="32" t="s">
        <v>71</v>
      </c>
      <c r="E16" s="30">
        <v>0</v>
      </c>
      <c r="F16" s="26">
        <f t="shared" si="0"/>
        <v>1706</v>
      </c>
      <c r="G16" s="26">
        <f>G17+G18</f>
        <v>306</v>
      </c>
      <c r="H16" s="26">
        <f>H17+H18</f>
        <v>350</v>
      </c>
      <c r="I16" s="26">
        <f>I17+I18</f>
        <v>350</v>
      </c>
      <c r="J16" s="26">
        <f>J17+J18</f>
        <v>350</v>
      </c>
      <c r="K16" s="26">
        <f>K17+K18</f>
        <v>350</v>
      </c>
      <c r="L16" s="433" t="s">
        <v>21</v>
      </c>
      <c r="M16" s="433"/>
      <c r="N16" s="24"/>
      <c r="O16" s="9"/>
      <c r="P16" s="9"/>
      <c r="Q16" s="9"/>
      <c r="R16" s="9"/>
      <c r="S16" s="9"/>
      <c r="T16" s="9"/>
    </row>
    <row r="17" spans="1:20" ht="51.75" customHeight="1" x14ac:dyDescent="0.25">
      <c r="A17" s="431"/>
      <c r="B17" s="434"/>
      <c r="C17" s="437"/>
      <c r="D17" s="33" t="s">
        <v>10</v>
      </c>
      <c r="E17" s="30">
        <v>0</v>
      </c>
      <c r="F17" s="26">
        <f t="shared" si="0"/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434"/>
      <c r="M17" s="434"/>
      <c r="N17" s="24"/>
      <c r="O17" s="9"/>
      <c r="P17" s="9"/>
      <c r="Q17" s="9"/>
      <c r="R17" s="9"/>
      <c r="S17" s="9"/>
      <c r="T17" s="9"/>
    </row>
    <row r="18" spans="1:20" ht="51.75" customHeight="1" x14ac:dyDescent="0.25">
      <c r="A18" s="432"/>
      <c r="B18" s="435"/>
      <c r="C18" s="438"/>
      <c r="D18" s="13" t="s">
        <v>11</v>
      </c>
      <c r="E18" s="26">
        <v>0</v>
      </c>
      <c r="F18" s="26">
        <f t="shared" si="0"/>
        <v>1706</v>
      </c>
      <c r="G18" s="36">
        <v>306</v>
      </c>
      <c r="H18" s="36">
        <v>350</v>
      </c>
      <c r="I18" s="36">
        <v>350</v>
      </c>
      <c r="J18" s="36">
        <v>350</v>
      </c>
      <c r="K18" s="36">
        <v>350</v>
      </c>
      <c r="L18" s="435"/>
      <c r="M18" s="435"/>
      <c r="N18" s="24"/>
      <c r="O18" s="9"/>
      <c r="P18" s="9"/>
      <c r="Q18" s="9"/>
      <c r="R18" s="9"/>
      <c r="S18" s="9"/>
      <c r="T18" s="9"/>
    </row>
    <row r="19" spans="1:20" x14ac:dyDescent="0.25">
      <c r="A19" s="34"/>
      <c r="B19" s="34"/>
      <c r="C19" s="34"/>
      <c r="D19" s="35"/>
      <c r="E19" s="34"/>
      <c r="F19" s="34"/>
      <c r="G19" s="34"/>
      <c r="H19" s="34"/>
      <c r="I19" s="34"/>
      <c r="J19" s="34"/>
      <c r="K19" s="34"/>
      <c r="L19" s="34"/>
      <c r="M19" s="3"/>
    </row>
    <row r="20" spans="1:20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20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</sheetData>
  <mergeCells count="29">
    <mergeCell ref="K1:M1"/>
    <mergeCell ref="H2:M2"/>
    <mergeCell ref="K3:M3"/>
    <mergeCell ref="J4:M5"/>
    <mergeCell ref="A6:M6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A13:A15"/>
    <mergeCell ref="B13:B15"/>
    <mergeCell ref="C13:C15"/>
    <mergeCell ref="L13:L15"/>
    <mergeCell ref="M13:M15"/>
    <mergeCell ref="A16:A18"/>
    <mergeCell ref="B16:B18"/>
    <mergeCell ref="C16:C18"/>
    <mergeCell ref="L16:L18"/>
    <mergeCell ref="M16:M18"/>
  </mergeCells>
  <pageMargins left="0.23622047244094491" right="0.23622047244094491" top="0.59055118110236227" bottom="0.35433070866141736" header="0.31496062992125984" footer="0.31496062992125984"/>
  <pageSetup scale="84" firstPageNumber="48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Normal="100" zoomScaleSheetLayoutView="85" workbookViewId="0">
      <selection activeCell="B5" sqref="B5:K5"/>
    </sheetView>
  </sheetViews>
  <sheetFormatPr defaultColWidth="8" defaultRowHeight="15" x14ac:dyDescent="0.25"/>
  <cols>
    <col min="1" max="1" width="32.7109375" style="48" customWidth="1"/>
    <col min="2" max="7" width="10.140625" style="48" customWidth="1"/>
    <col min="8" max="8" width="40" style="48" customWidth="1"/>
    <col min="9" max="10" width="12.85546875" style="48" hidden="1" customWidth="1"/>
    <col min="11" max="11" width="3.28515625" style="48" hidden="1" customWidth="1"/>
    <col min="12" max="16384" width="8" style="48"/>
  </cols>
  <sheetData>
    <row r="1" spans="1:12" ht="21" customHeight="1" x14ac:dyDescent="0.25">
      <c r="D1" s="92"/>
      <c r="E1" s="468" t="s">
        <v>119</v>
      </c>
      <c r="F1" s="468"/>
      <c r="G1" s="468"/>
      <c r="H1" s="468"/>
      <c r="I1" s="468"/>
      <c r="J1" s="468"/>
      <c r="K1" s="468"/>
    </row>
    <row r="2" spans="1:12" ht="53.25" customHeight="1" x14ac:dyDescent="0.25">
      <c r="D2" s="92"/>
      <c r="E2" s="468"/>
      <c r="F2" s="468"/>
      <c r="G2" s="468"/>
      <c r="H2" s="468"/>
      <c r="I2" s="468"/>
      <c r="J2" s="468"/>
      <c r="K2" s="468"/>
    </row>
    <row r="4" spans="1:12" ht="41.25" customHeight="1" x14ac:dyDescent="0.25">
      <c r="A4" s="465" t="s">
        <v>135</v>
      </c>
      <c r="B4" s="465"/>
      <c r="C4" s="465"/>
      <c r="D4" s="465"/>
      <c r="E4" s="465"/>
      <c r="F4" s="465"/>
      <c r="G4" s="465"/>
      <c r="H4" s="465"/>
      <c r="I4" s="465"/>
      <c r="J4" s="465"/>
    </row>
    <row r="5" spans="1:12" ht="39.75" customHeight="1" x14ac:dyDescent="0.25">
      <c r="A5" s="90" t="s">
        <v>0</v>
      </c>
      <c r="B5" s="469" t="s">
        <v>61</v>
      </c>
      <c r="C5" s="469"/>
      <c r="D5" s="469"/>
      <c r="E5" s="469"/>
      <c r="F5" s="469"/>
      <c r="G5" s="469"/>
      <c r="H5" s="469"/>
      <c r="I5" s="469"/>
      <c r="J5" s="469"/>
      <c r="K5" s="469"/>
      <c r="L5" s="111"/>
    </row>
    <row r="6" spans="1:12" ht="17.25" customHeight="1" x14ac:dyDescent="0.25">
      <c r="A6" s="467" t="s">
        <v>50</v>
      </c>
      <c r="B6" s="466" t="s">
        <v>34</v>
      </c>
      <c r="C6" s="466" t="s">
        <v>8</v>
      </c>
      <c r="D6" s="466" t="s">
        <v>9</v>
      </c>
      <c r="E6" s="466" t="s">
        <v>98</v>
      </c>
      <c r="F6" s="466" t="s">
        <v>99</v>
      </c>
      <c r="G6" s="466" t="s">
        <v>100</v>
      </c>
      <c r="H6" s="464" t="s">
        <v>88</v>
      </c>
      <c r="I6" s="464"/>
      <c r="J6" s="464"/>
      <c r="K6" s="464"/>
      <c r="L6" s="111"/>
    </row>
    <row r="7" spans="1:12" ht="33" customHeight="1" x14ac:dyDescent="0.25">
      <c r="A7" s="467"/>
      <c r="B7" s="466"/>
      <c r="C7" s="466"/>
      <c r="D7" s="466"/>
      <c r="E7" s="466"/>
      <c r="F7" s="466"/>
      <c r="G7" s="466"/>
      <c r="H7" s="464"/>
      <c r="I7" s="464"/>
      <c r="J7" s="464"/>
      <c r="K7" s="464"/>
      <c r="L7" s="111"/>
    </row>
    <row r="8" spans="1:12" ht="39" customHeight="1" x14ac:dyDescent="0.25">
      <c r="A8" s="103" t="s">
        <v>91</v>
      </c>
      <c r="B8" s="91">
        <f>C8+D8+E8+F8+G8</f>
        <v>117856.5</v>
      </c>
      <c r="C8" s="91">
        <f>C9+C10</f>
        <v>23571.3</v>
      </c>
      <c r="D8" s="91">
        <f t="shared" ref="D8:G8" si="0">D9+D10</f>
        <v>23571.3</v>
      </c>
      <c r="E8" s="91">
        <f t="shared" si="0"/>
        <v>23571.3</v>
      </c>
      <c r="F8" s="91">
        <f t="shared" si="0"/>
        <v>23571.3</v>
      </c>
      <c r="G8" s="91">
        <f t="shared" si="0"/>
        <v>23571.3</v>
      </c>
      <c r="H8" s="464" t="s">
        <v>89</v>
      </c>
      <c r="I8" s="464"/>
      <c r="J8" s="464"/>
      <c r="K8" s="464"/>
      <c r="L8" s="111"/>
    </row>
    <row r="9" spans="1:12" ht="26.85" customHeight="1" x14ac:dyDescent="0.25">
      <c r="A9" s="104" t="s">
        <v>63</v>
      </c>
      <c r="B9" s="91">
        <f>C9+D9+E9+F9+G9</f>
        <v>0</v>
      </c>
      <c r="C9" s="91">
        <f>'Приложение к подпрограмме III'!G8</f>
        <v>0</v>
      </c>
      <c r="D9" s="91">
        <f>'Приложение к подпрограмме III'!H8</f>
        <v>0</v>
      </c>
      <c r="E9" s="91">
        <f>'Приложение к подпрограмме III'!I8</f>
        <v>0</v>
      </c>
      <c r="F9" s="91">
        <f>'Приложение к подпрограмме III'!J8</f>
        <v>0</v>
      </c>
      <c r="G9" s="91">
        <f>'Приложение к подпрограмме III'!K8</f>
        <v>0</v>
      </c>
      <c r="H9" s="464"/>
      <c r="I9" s="464"/>
      <c r="J9" s="464"/>
      <c r="K9" s="464"/>
      <c r="L9" s="111"/>
    </row>
    <row r="10" spans="1:12" ht="24" x14ac:dyDescent="0.25">
      <c r="A10" s="104" t="s">
        <v>79</v>
      </c>
      <c r="B10" s="91">
        <f>C10+D10+E10+F10+G10</f>
        <v>117856.5</v>
      </c>
      <c r="C10" s="91">
        <f>'Приложение к подпрограмме III'!G9</f>
        <v>23571.3</v>
      </c>
      <c r="D10" s="91">
        <f>'Приложение к подпрограмме III'!H9</f>
        <v>23571.3</v>
      </c>
      <c r="E10" s="91">
        <f>'Приложение к подпрограмме III'!I9</f>
        <v>23571.3</v>
      </c>
      <c r="F10" s="91">
        <f>'Приложение к подпрограмме III'!J9</f>
        <v>23571.3</v>
      </c>
      <c r="G10" s="91">
        <f>'Приложение к подпрограмме III'!K9</f>
        <v>23571.3</v>
      </c>
      <c r="H10" s="464"/>
      <c r="I10" s="464"/>
      <c r="J10" s="464"/>
      <c r="K10" s="464"/>
      <c r="L10" s="111"/>
    </row>
    <row r="11" spans="1:12" ht="15.75" x14ac:dyDescent="0.25">
      <c r="H11" s="58" t="s">
        <v>80</v>
      </c>
      <c r="K11" s="47" t="s">
        <v>80</v>
      </c>
    </row>
  </sheetData>
  <mergeCells count="12">
    <mergeCell ref="E1:K2"/>
    <mergeCell ref="B5:K5"/>
    <mergeCell ref="F6:F7"/>
    <mergeCell ref="G6:G7"/>
    <mergeCell ref="H6:K7"/>
    <mergeCell ref="H8:K10"/>
    <mergeCell ref="A4:J4"/>
    <mergeCell ref="D6:D7"/>
    <mergeCell ref="A6:A7"/>
    <mergeCell ref="B6:B7"/>
    <mergeCell ref="C6:C7"/>
    <mergeCell ref="E6:E7"/>
  </mergeCells>
  <pageMargins left="0.59055118110236227" right="0.59055118110236227" top="0.74803149606299213" bottom="0.39370078740157483" header="0.11811023622047245" footer="0.51181102362204722"/>
  <pageSetup scale="85" firstPageNumber="48" orientation="landscape" useFirstPageNumber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view="pageLayout" zoomScaleSheetLayoutView="115" workbookViewId="0">
      <selection activeCell="H2" sqref="H2"/>
    </sheetView>
  </sheetViews>
  <sheetFormatPr defaultColWidth="8" defaultRowHeight="15" x14ac:dyDescent="0.25"/>
  <cols>
    <col min="1" max="1" width="4.140625" style="49" customWidth="1"/>
    <col min="2" max="2" width="17.28515625" style="49" customWidth="1"/>
    <col min="3" max="4" width="12" style="49" customWidth="1"/>
    <col min="5" max="5" width="11.7109375" style="49" customWidth="1"/>
    <col min="6" max="6" width="8.5703125" style="49" customWidth="1"/>
    <col min="7" max="12" width="12.28515625" style="49" customWidth="1"/>
    <col min="13" max="13" width="18.5703125" style="49" customWidth="1"/>
    <col min="14" max="14" width="3.7109375" style="49" customWidth="1"/>
    <col min="15" max="16384" width="8" style="49"/>
  </cols>
  <sheetData>
    <row r="1" spans="1:20" ht="15.75" customHeight="1" x14ac:dyDescent="0.25">
      <c r="A1" s="131"/>
      <c r="B1" s="131"/>
      <c r="C1" s="131"/>
      <c r="D1" s="131"/>
      <c r="E1" s="131"/>
      <c r="F1" s="131"/>
      <c r="G1" s="131"/>
      <c r="H1" s="131"/>
      <c r="I1" s="131"/>
      <c r="J1" s="485" t="s">
        <v>133</v>
      </c>
      <c r="K1" s="485"/>
      <c r="L1" s="485"/>
      <c r="M1" s="485"/>
      <c r="N1" s="50"/>
      <c r="O1" s="50"/>
      <c r="P1" s="50"/>
      <c r="Q1" s="50"/>
      <c r="R1" s="50"/>
      <c r="S1" s="50"/>
      <c r="T1" s="50"/>
    </row>
    <row r="2" spans="1:20" ht="79.5" customHeight="1" x14ac:dyDescent="0.25">
      <c r="A2" s="131"/>
      <c r="B2" s="131"/>
      <c r="C2" s="131"/>
      <c r="D2" s="131"/>
      <c r="E2" s="131"/>
      <c r="F2" s="131"/>
      <c r="G2" s="131"/>
      <c r="H2" s="131"/>
      <c r="I2" s="131"/>
      <c r="J2" s="485"/>
      <c r="K2" s="485"/>
      <c r="L2" s="485"/>
      <c r="M2" s="485"/>
      <c r="N2" s="50"/>
      <c r="O2" s="50"/>
      <c r="P2" s="50"/>
      <c r="Q2" s="50"/>
      <c r="R2" s="50"/>
      <c r="S2" s="50"/>
      <c r="T2" s="50"/>
    </row>
    <row r="3" spans="1:20" ht="38.25" customHeight="1" x14ac:dyDescent="0.25">
      <c r="A3" s="486" t="s">
        <v>134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50"/>
      <c r="O3" s="50"/>
      <c r="P3" s="50"/>
      <c r="Q3" s="50"/>
      <c r="R3" s="50"/>
      <c r="S3" s="50"/>
      <c r="T3" s="50"/>
    </row>
    <row r="4" spans="1:20" ht="29.25" customHeight="1" x14ac:dyDescent="0.25">
      <c r="A4" s="487" t="s">
        <v>67</v>
      </c>
      <c r="B4" s="487" t="s">
        <v>12</v>
      </c>
      <c r="C4" s="495" t="s">
        <v>13</v>
      </c>
      <c r="D4" s="487" t="s">
        <v>14</v>
      </c>
      <c r="E4" s="495" t="s">
        <v>15</v>
      </c>
      <c r="F4" s="487" t="s">
        <v>68</v>
      </c>
      <c r="G4" s="489" t="s">
        <v>69</v>
      </c>
      <c r="H4" s="490"/>
      <c r="I4" s="490"/>
      <c r="J4" s="490"/>
      <c r="K4" s="490"/>
      <c r="L4" s="491" t="s">
        <v>16</v>
      </c>
      <c r="M4" s="493" t="s">
        <v>17</v>
      </c>
      <c r="N4" s="51"/>
      <c r="O4" s="50"/>
      <c r="P4" s="50"/>
      <c r="Q4" s="50"/>
      <c r="R4" s="50"/>
      <c r="S4" s="50"/>
      <c r="T4" s="50"/>
    </row>
    <row r="5" spans="1:20" ht="105.75" customHeight="1" x14ac:dyDescent="0.25">
      <c r="A5" s="488"/>
      <c r="B5" s="488"/>
      <c r="C5" s="496"/>
      <c r="D5" s="488"/>
      <c r="E5" s="496"/>
      <c r="F5" s="488"/>
      <c r="G5" s="132" t="s">
        <v>8</v>
      </c>
      <c r="H5" s="133" t="s">
        <v>9</v>
      </c>
      <c r="I5" s="133" t="s">
        <v>98</v>
      </c>
      <c r="J5" s="133" t="s">
        <v>99</v>
      </c>
      <c r="K5" s="133" t="s">
        <v>100</v>
      </c>
      <c r="L5" s="492"/>
      <c r="M5" s="494"/>
      <c r="N5" s="51"/>
      <c r="O5" s="50"/>
      <c r="P5" s="50"/>
      <c r="Q5" s="50"/>
      <c r="R5" s="50"/>
      <c r="S5" s="50"/>
      <c r="T5" s="50"/>
    </row>
    <row r="6" spans="1:20" ht="17.25" customHeight="1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  <c r="F6" s="134">
        <v>6</v>
      </c>
      <c r="G6" s="134">
        <v>7</v>
      </c>
      <c r="H6" s="134">
        <v>8</v>
      </c>
      <c r="I6" s="134">
        <v>9</v>
      </c>
      <c r="J6" s="134">
        <v>10</v>
      </c>
      <c r="K6" s="134">
        <v>11</v>
      </c>
      <c r="L6" s="135">
        <v>12</v>
      </c>
      <c r="M6" s="134">
        <v>13</v>
      </c>
      <c r="N6" s="51"/>
      <c r="O6" s="50"/>
      <c r="P6" s="50"/>
      <c r="Q6" s="50"/>
      <c r="R6" s="50"/>
      <c r="S6" s="50"/>
      <c r="T6" s="50"/>
    </row>
    <row r="7" spans="1:20" ht="39.75" customHeight="1" x14ac:dyDescent="0.25">
      <c r="A7" s="472" t="s">
        <v>18</v>
      </c>
      <c r="B7" s="484" t="s">
        <v>70</v>
      </c>
      <c r="C7" s="476" t="s">
        <v>101</v>
      </c>
      <c r="D7" s="136" t="s">
        <v>71</v>
      </c>
      <c r="E7" s="52">
        <f>E8+E9</f>
        <v>0</v>
      </c>
      <c r="F7" s="137">
        <f t="shared" ref="F7:F15" si="0">G7+H7+I7+J7+K7</f>
        <v>117856.5</v>
      </c>
      <c r="G7" s="52">
        <f>G8+G9</f>
        <v>23571.3</v>
      </c>
      <c r="H7" s="52">
        <f>H8+H9</f>
        <v>23571.3</v>
      </c>
      <c r="I7" s="52">
        <f>I8+I9</f>
        <v>23571.3</v>
      </c>
      <c r="J7" s="52">
        <f>J8+J9</f>
        <v>23571.3</v>
      </c>
      <c r="K7" s="138">
        <f>K8+K9</f>
        <v>23571.3</v>
      </c>
      <c r="L7" s="478" t="s">
        <v>72</v>
      </c>
      <c r="M7" s="473"/>
      <c r="N7" s="51"/>
      <c r="O7" s="50"/>
      <c r="P7" s="50"/>
      <c r="Q7" s="50"/>
      <c r="R7" s="50"/>
      <c r="S7" s="50"/>
      <c r="T7" s="50"/>
    </row>
    <row r="8" spans="1:20" ht="51.75" customHeight="1" x14ac:dyDescent="0.25">
      <c r="A8" s="471"/>
      <c r="B8" s="484"/>
      <c r="C8" s="477"/>
      <c r="D8" s="139" t="s">
        <v>10</v>
      </c>
      <c r="E8" s="52">
        <v>0</v>
      </c>
      <c r="F8" s="137">
        <f t="shared" si="0"/>
        <v>0</v>
      </c>
      <c r="G8" s="52">
        <f t="shared" ref="G8:K9" si="1">G11+G14</f>
        <v>0</v>
      </c>
      <c r="H8" s="52">
        <f t="shared" si="1"/>
        <v>0</v>
      </c>
      <c r="I8" s="52">
        <f t="shared" si="1"/>
        <v>0</v>
      </c>
      <c r="J8" s="52">
        <f t="shared" si="1"/>
        <v>0</v>
      </c>
      <c r="K8" s="52">
        <f t="shared" si="1"/>
        <v>0</v>
      </c>
      <c r="L8" s="474"/>
      <c r="M8" s="474"/>
      <c r="N8" s="51"/>
      <c r="O8" s="50"/>
      <c r="P8" s="50"/>
      <c r="Q8" s="50"/>
      <c r="R8" s="50"/>
      <c r="S8" s="50"/>
      <c r="T8" s="50"/>
    </row>
    <row r="9" spans="1:20" ht="51.75" customHeight="1" x14ac:dyDescent="0.25">
      <c r="A9" s="472"/>
      <c r="B9" s="484"/>
      <c r="C9" s="477"/>
      <c r="D9" s="140" t="s">
        <v>11</v>
      </c>
      <c r="E9" s="141">
        <v>0</v>
      </c>
      <c r="F9" s="137">
        <f t="shared" si="0"/>
        <v>117856.5</v>
      </c>
      <c r="G9" s="141">
        <f t="shared" si="1"/>
        <v>23571.3</v>
      </c>
      <c r="H9" s="141">
        <f t="shared" si="1"/>
        <v>23571.3</v>
      </c>
      <c r="I9" s="141">
        <f t="shared" si="1"/>
        <v>23571.3</v>
      </c>
      <c r="J9" s="141">
        <f t="shared" si="1"/>
        <v>23571.3</v>
      </c>
      <c r="K9" s="141">
        <f t="shared" si="1"/>
        <v>23571.3</v>
      </c>
      <c r="L9" s="474"/>
      <c r="M9" s="475"/>
      <c r="N9" s="51"/>
      <c r="O9" s="50"/>
      <c r="P9" s="50"/>
      <c r="Q9" s="50"/>
      <c r="R9" s="50"/>
      <c r="S9" s="50"/>
      <c r="T9" s="50"/>
    </row>
    <row r="10" spans="1:20" ht="51.75" customHeight="1" x14ac:dyDescent="0.25">
      <c r="A10" s="470" t="s">
        <v>22</v>
      </c>
      <c r="B10" s="473" t="s">
        <v>73</v>
      </c>
      <c r="C10" s="476" t="s">
        <v>101</v>
      </c>
      <c r="D10" s="136" t="s">
        <v>71</v>
      </c>
      <c r="E10" s="52">
        <f>E11+E12</f>
        <v>22907</v>
      </c>
      <c r="F10" s="52">
        <f t="shared" si="0"/>
        <v>116106.5</v>
      </c>
      <c r="G10" s="52">
        <f>G11+G12</f>
        <v>23221.3</v>
      </c>
      <c r="H10" s="52">
        <f>H11+H12</f>
        <v>23221.3</v>
      </c>
      <c r="I10" s="52">
        <f>I11+I12</f>
        <v>23221.3</v>
      </c>
      <c r="J10" s="52">
        <f>J11+J12</f>
        <v>23221.3</v>
      </c>
      <c r="K10" s="52">
        <f>K11+K12</f>
        <v>23221.3</v>
      </c>
      <c r="L10" s="478" t="s">
        <v>72</v>
      </c>
      <c r="M10" s="473"/>
      <c r="N10" s="51"/>
      <c r="O10" s="50"/>
      <c r="P10" s="50"/>
      <c r="Q10" s="50"/>
      <c r="R10" s="50"/>
      <c r="S10" s="50"/>
      <c r="T10" s="50"/>
    </row>
    <row r="11" spans="1:20" ht="51.75" customHeight="1" x14ac:dyDescent="0.25">
      <c r="A11" s="471"/>
      <c r="B11" s="474"/>
      <c r="C11" s="477"/>
      <c r="D11" s="142" t="s">
        <v>10</v>
      </c>
      <c r="E11" s="141">
        <v>0</v>
      </c>
      <c r="F11" s="52">
        <f t="shared" si="0"/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474"/>
      <c r="M11" s="474"/>
      <c r="N11" s="51"/>
      <c r="O11" s="50"/>
      <c r="P11" s="50"/>
      <c r="Q11" s="50"/>
      <c r="R11" s="50"/>
      <c r="S11" s="50"/>
      <c r="T11" s="50"/>
    </row>
    <row r="12" spans="1:20" ht="51.75" customHeight="1" x14ac:dyDescent="0.25">
      <c r="A12" s="472"/>
      <c r="B12" s="475"/>
      <c r="C12" s="477"/>
      <c r="D12" s="154" t="s">
        <v>11</v>
      </c>
      <c r="E12" s="141">
        <v>22907</v>
      </c>
      <c r="F12" s="52">
        <f t="shared" si="0"/>
        <v>116106.5</v>
      </c>
      <c r="G12" s="52">
        <v>23221.3</v>
      </c>
      <c r="H12" s="52">
        <v>23221.3</v>
      </c>
      <c r="I12" s="52">
        <v>23221.3</v>
      </c>
      <c r="J12" s="52">
        <v>23221.3</v>
      </c>
      <c r="K12" s="52">
        <v>23221.3</v>
      </c>
      <c r="L12" s="474"/>
      <c r="M12" s="475"/>
      <c r="N12" s="51"/>
      <c r="O12" s="50"/>
      <c r="P12" s="50"/>
      <c r="Q12" s="50"/>
      <c r="R12" s="50"/>
      <c r="S12" s="50"/>
      <c r="T12" s="50"/>
    </row>
    <row r="13" spans="1:20" ht="51.75" customHeight="1" x14ac:dyDescent="0.25">
      <c r="A13" s="470" t="s">
        <v>23</v>
      </c>
      <c r="B13" s="473" t="s">
        <v>74</v>
      </c>
      <c r="C13" s="479" t="s">
        <v>101</v>
      </c>
      <c r="D13" s="158" t="s">
        <v>71</v>
      </c>
      <c r="E13" s="52">
        <f>E14+E15</f>
        <v>350</v>
      </c>
      <c r="F13" s="156">
        <f t="shared" si="0"/>
        <v>1750</v>
      </c>
      <c r="G13" s="52">
        <f>G14+G15</f>
        <v>350</v>
      </c>
      <c r="H13" s="52">
        <f>H14+H15</f>
        <v>350</v>
      </c>
      <c r="I13" s="52">
        <f>I14+I15</f>
        <v>350</v>
      </c>
      <c r="J13" s="52">
        <f>J14+J15</f>
        <v>350</v>
      </c>
      <c r="K13" s="52">
        <f>K14+K15</f>
        <v>350</v>
      </c>
      <c r="L13" s="481" t="s">
        <v>72</v>
      </c>
      <c r="M13" s="473"/>
      <c r="N13" s="51"/>
      <c r="O13" s="50"/>
      <c r="P13" s="50"/>
      <c r="Q13" s="50"/>
      <c r="R13" s="50"/>
      <c r="S13" s="50"/>
      <c r="T13" s="50"/>
    </row>
    <row r="14" spans="1:20" ht="51.75" customHeight="1" x14ac:dyDescent="0.25">
      <c r="A14" s="471"/>
      <c r="B14" s="474"/>
      <c r="C14" s="477"/>
      <c r="D14" s="158" t="s">
        <v>10</v>
      </c>
      <c r="E14" s="159">
        <v>0</v>
      </c>
      <c r="F14" s="156">
        <f t="shared" si="0"/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482"/>
      <c r="M14" s="474"/>
      <c r="N14" s="51"/>
      <c r="O14" s="50"/>
      <c r="P14" s="50"/>
      <c r="Q14" s="50"/>
      <c r="R14" s="50"/>
      <c r="S14" s="50"/>
      <c r="T14" s="50"/>
    </row>
    <row r="15" spans="1:20" ht="51.75" customHeight="1" x14ac:dyDescent="0.25">
      <c r="A15" s="472"/>
      <c r="B15" s="475"/>
      <c r="C15" s="480"/>
      <c r="D15" s="155" t="s">
        <v>11</v>
      </c>
      <c r="E15" s="157">
        <v>350</v>
      </c>
      <c r="F15" s="52">
        <f t="shared" si="0"/>
        <v>1750</v>
      </c>
      <c r="G15" s="52">
        <v>350</v>
      </c>
      <c r="H15" s="52">
        <v>350</v>
      </c>
      <c r="I15" s="52">
        <v>350</v>
      </c>
      <c r="J15" s="52">
        <v>350</v>
      </c>
      <c r="K15" s="52">
        <v>350</v>
      </c>
      <c r="L15" s="483"/>
      <c r="M15" s="475"/>
      <c r="N15" s="51"/>
      <c r="O15" s="50"/>
      <c r="P15" s="50"/>
      <c r="Q15" s="50"/>
      <c r="R15" s="50"/>
      <c r="S15" s="50"/>
      <c r="T15" s="50"/>
    </row>
    <row r="16" spans="1:20" ht="15.75" x14ac:dyDescent="0.25">
      <c r="A16" s="143"/>
      <c r="B16" s="143"/>
      <c r="C16" s="143"/>
      <c r="D16" s="144"/>
      <c r="E16" s="143"/>
      <c r="F16" s="143"/>
      <c r="G16" s="143"/>
      <c r="H16" s="143"/>
      <c r="I16" s="143"/>
      <c r="J16" s="143"/>
      <c r="K16" s="143"/>
      <c r="L16" s="143"/>
      <c r="M16" s="69" t="s">
        <v>80</v>
      </c>
    </row>
    <row r="17" spans="1:13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3" x14ac:dyDescent="0.25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</sheetData>
  <mergeCells count="26">
    <mergeCell ref="J1:M2"/>
    <mergeCell ref="A3:M3"/>
    <mergeCell ref="F4:F5"/>
    <mergeCell ref="G4:K4"/>
    <mergeCell ref="L4:L5"/>
    <mergeCell ref="M4:M5"/>
    <mergeCell ref="A4:A5"/>
    <mergeCell ref="B4:B5"/>
    <mergeCell ref="C4:C5"/>
    <mergeCell ref="D4:D5"/>
    <mergeCell ref="E4:E5"/>
    <mergeCell ref="A7:A9"/>
    <mergeCell ref="B7:B9"/>
    <mergeCell ref="C7:C9"/>
    <mergeCell ref="L7:L9"/>
    <mergeCell ref="M7:M9"/>
    <mergeCell ref="A13:A15"/>
    <mergeCell ref="B13:B15"/>
    <mergeCell ref="C13:C15"/>
    <mergeCell ref="L13:L15"/>
    <mergeCell ref="M13:M15"/>
    <mergeCell ref="A10:A12"/>
    <mergeCell ref="B10:B12"/>
    <mergeCell ref="C10:C12"/>
    <mergeCell ref="L10:L12"/>
    <mergeCell ref="M10:M12"/>
  </mergeCells>
  <pageMargins left="0.23622047244094491" right="0.23622047244094491" top="0.59055118110236227" bottom="0.35433070866141736" header="0.31496062992125984" footer="0.31496062992125984"/>
  <pageSetup scale="82" firstPageNumber="4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4</vt:lpstr>
      <vt:lpstr>Приложение к подпрограмме IV</vt:lpstr>
      <vt:lpstr>Приложение 3 </vt:lpstr>
      <vt:lpstr>Приложение к подпрограмме III</vt:lpstr>
      <vt:lpstr>'Приложение 2'!Область_печати</vt:lpstr>
      <vt:lpstr>'Приложение 3 '!Область_печати</vt:lpstr>
      <vt:lpstr>'Приложение к подпрограмме I'!Область_печати</vt:lpstr>
      <vt:lpstr>'Приложение к подпрограмме III'!Область_печати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Kuznecov</cp:lastModifiedBy>
  <cp:lastPrinted>2022-12-29T09:26:54Z</cp:lastPrinted>
  <dcterms:created xsi:type="dcterms:W3CDTF">2020-12-04T10:18:17Z</dcterms:created>
  <dcterms:modified xsi:type="dcterms:W3CDTF">2022-12-29T09:27:42Z</dcterms:modified>
</cp:coreProperties>
</file>