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" yWindow="495" windowWidth="18855" windowHeight="11445" firstSheet="4" activeTab="10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10" r:id="rId5"/>
    <sheet name="Приложение к подпрограмме III" sheetId="6" r:id="rId6"/>
    <sheet name="Приложение 4" sheetId="7" state="hidden" r:id="rId7"/>
    <sheet name="Приложение к подпрограмме IV" sheetId="8" state="hidden" r:id="rId8"/>
    <sheet name="Приложение 4 " sheetId="11" r:id="rId9"/>
    <sheet name="Приложение к подпрограмме V" sheetId="13" r:id="rId10"/>
    <sheet name="Лист1" sheetId="9" r:id="rId11"/>
  </sheets>
  <externalReferences>
    <externalReference r:id="rId12"/>
    <externalReference r:id="rId13"/>
    <externalReference r:id="rId14"/>
  </externalReferences>
  <definedNames>
    <definedName name="_xlnm.Print_Area" localSheetId="4">'Приложение 3'!$A$1:$J$21</definedName>
    <definedName name="_xlnm.Print_Area" localSheetId="8">'Приложение 4 '!$A$1:$H$11</definedName>
    <definedName name="_xlnm.Print_Area" localSheetId="1">'Приложение к подпрограмме I'!$A$1:$M$33</definedName>
    <definedName name="_xlnm.Print_Area" localSheetId="3">'Приложение к подпрограмме II'!$A$1:$M$71</definedName>
    <definedName name="_xlnm.Print_Area" localSheetId="5">'Приложение к подпрограмме III'!$A$1:$M$30</definedName>
    <definedName name="_xlnm.Print_Area" localSheetId="9">'Приложение к подпрограмме V'!$A$1:$M$16</definedName>
  </definedNames>
  <calcPr calcId="124519"/>
</workbook>
</file>

<file path=xl/calcChain.xml><?xml version="1.0" encoding="utf-8"?>
<calcChain xmlns="http://schemas.openxmlformats.org/spreadsheetml/2006/main">
  <c r="G10" i="4"/>
  <c r="H10"/>
  <c r="G9"/>
  <c r="H9"/>
  <c r="I9"/>
  <c r="J9"/>
  <c r="K9"/>
  <c r="I10"/>
  <c r="J10"/>
  <c r="K10"/>
  <c r="C14" i="10"/>
  <c r="C11" s="1"/>
  <c r="E14"/>
  <c r="F14"/>
  <c r="G14"/>
  <c r="D14"/>
  <c r="D11" s="1"/>
  <c r="F16" i="4" l="1"/>
  <c r="F17"/>
  <c r="E10" i="9"/>
  <c r="F10"/>
  <c r="D19" i="10"/>
  <c r="D16" s="1"/>
  <c r="E19"/>
  <c r="F19"/>
  <c r="F16" s="1"/>
  <c r="G19"/>
  <c r="G16" s="1"/>
  <c r="C19"/>
  <c r="C16" s="1"/>
  <c r="F9"/>
  <c r="G12" i="9" s="1"/>
  <c r="C7" i="10"/>
  <c r="D7"/>
  <c r="E7"/>
  <c r="F7"/>
  <c r="G7"/>
  <c r="C8"/>
  <c r="D10" i="9" s="1"/>
  <c r="D8" i="10"/>
  <c r="E8"/>
  <c r="F8"/>
  <c r="G10" i="9" s="1"/>
  <c r="G8" i="10"/>
  <c r="H10" i="9" s="1"/>
  <c r="D9" i="10"/>
  <c r="E12" i="9" s="1"/>
  <c r="C10" i="10"/>
  <c r="D10"/>
  <c r="E10"/>
  <c r="F10"/>
  <c r="G10"/>
  <c r="B17"/>
  <c r="B18"/>
  <c r="B13"/>
  <c r="B15"/>
  <c r="B10" s="1"/>
  <c r="B12"/>
  <c r="F11"/>
  <c r="J54" i="4"/>
  <c r="K54"/>
  <c r="K53" s="1"/>
  <c r="J55"/>
  <c r="K55"/>
  <c r="E16" i="10" l="1"/>
  <c r="E9"/>
  <c r="E6" s="1"/>
  <c r="J53" i="4"/>
  <c r="G9" i="10"/>
  <c r="H12" i="9" s="1"/>
  <c r="B19" i="10"/>
  <c r="B16" s="1"/>
  <c r="C9"/>
  <c r="D12" i="9" s="1"/>
  <c r="E11" i="10"/>
  <c r="G11"/>
  <c r="B14"/>
  <c r="F6"/>
  <c r="B8"/>
  <c r="D6"/>
  <c r="B7"/>
  <c r="K27" i="2"/>
  <c r="G6" i="10" l="1"/>
  <c r="C6"/>
  <c r="F12" i="9"/>
  <c r="B9" i="10"/>
  <c r="B6" s="1"/>
  <c r="B11"/>
  <c r="G10" i="11"/>
  <c r="H15" i="9" s="1"/>
  <c r="F10" i="11"/>
  <c r="G15" i="9" s="1"/>
  <c r="E10" i="11"/>
  <c r="F15" i="9" s="1"/>
  <c r="D10" i="11"/>
  <c r="E15" i="9" s="1"/>
  <c r="C10" i="11"/>
  <c r="G9"/>
  <c r="G8" s="1"/>
  <c r="F9"/>
  <c r="E9"/>
  <c r="D9"/>
  <c r="C9"/>
  <c r="D8"/>
  <c r="C10" i="3"/>
  <c r="D10"/>
  <c r="E10"/>
  <c r="F10"/>
  <c r="G10"/>
  <c r="B15"/>
  <c r="C16"/>
  <c r="D16"/>
  <c r="E18"/>
  <c r="F18"/>
  <c r="G18"/>
  <c r="E19"/>
  <c r="F19"/>
  <c r="G19"/>
  <c r="B20"/>
  <c r="C8" i="11" l="1"/>
  <c r="D15" i="9"/>
  <c r="B19" i="3"/>
  <c r="C12" i="9"/>
  <c r="F8" i="11"/>
  <c r="B10"/>
  <c r="E16" i="3"/>
  <c r="E8" i="11"/>
  <c r="B10" i="3"/>
  <c r="B9" i="11"/>
  <c r="G16" i="3"/>
  <c r="F16"/>
  <c r="B18"/>
  <c r="F23" i="4"/>
  <c r="F22"/>
  <c r="F21" s="1"/>
  <c r="B8" i="11" l="1"/>
  <c r="B16" i="3"/>
  <c r="F17" i="6"/>
  <c r="J15" i="4"/>
  <c r="I15"/>
  <c r="K21" i="2"/>
  <c r="J27"/>
  <c r="J21" s="1"/>
  <c r="I27"/>
  <c r="I21" s="1"/>
  <c r="F29" l="1"/>
  <c r="H10" i="13"/>
  <c r="H50" i="4"/>
  <c r="H22" i="2" l="1"/>
  <c r="G20" l="1"/>
  <c r="I18" i="6" l="1"/>
  <c r="J18"/>
  <c r="K18"/>
  <c r="I54" i="4"/>
  <c r="I55"/>
  <c r="J21"/>
  <c r="K21"/>
  <c r="I21"/>
  <c r="K66"/>
  <c r="F66" s="1"/>
  <c r="K67"/>
  <c r="F67" s="1"/>
  <c r="J65"/>
  <c r="I65"/>
  <c r="H65"/>
  <c r="G65"/>
  <c r="I46"/>
  <c r="I44" s="1"/>
  <c r="F69"/>
  <c r="F70"/>
  <c r="K68"/>
  <c r="K65" s="1"/>
  <c r="J68"/>
  <c r="I68"/>
  <c r="H68"/>
  <c r="H59"/>
  <c r="I59"/>
  <c r="J59"/>
  <c r="K59"/>
  <c r="G59"/>
  <c r="F60"/>
  <c r="F61"/>
  <c r="I50"/>
  <c r="I49" s="1"/>
  <c r="G44"/>
  <c r="J44"/>
  <c r="K46"/>
  <c r="K44" s="1"/>
  <c r="J46"/>
  <c r="F27"/>
  <c r="F26"/>
  <c r="K25"/>
  <c r="J25"/>
  <c r="I25"/>
  <c r="H25"/>
  <c r="G25"/>
  <c r="H21"/>
  <c r="G21"/>
  <c r="F24"/>
  <c r="E17" i="1"/>
  <c r="I20" i="2"/>
  <c r="F31"/>
  <c r="G30"/>
  <c r="H30"/>
  <c r="I30"/>
  <c r="J30"/>
  <c r="K30"/>
  <c r="I22"/>
  <c r="J22"/>
  <c r="J20" s="1"/>
  <c r="K22"/>
  <c r="K20" s="1"/>
  <c r="F25" i="4" l="1"/>
  <c r="F65"/>
  <c r="F68"/>
  <c r="F59"/>
  <c r="H21" i="2"/>
  <c r="G21"/>
  <c r="F32"/>
  <c r="F30" s="1"/>
  <c r="F21" i="1" l="1"/>
  <c r="E21"/>
  <c r="F20"/>
  <c r="E20"/>
  <c r="H9" i="2"/>
  <c r="I9"/>
  <c r="J9"/>
  <c r="K9"/>
  <c r="I8"/>
  <c r="J8"/>
  <c r="H49" i="4"/>
  <c r="D19" i="1"/>
  <c r="G19"/>
  <c r="C19"/>
  <c r="I62" i="4"/>
  <c r="H55"/>
  <c r="H54"/>
  <c r="F63"/>
  <c r="F64"/>
  <c r="G62"/>
  <c r="H62"/>
  <c r="J62"/>
  <c r="K62"/>
  <c r="I56"/>
  <c r="J56"/>
  <c r="K56"/>
  <c r="H56"/>
  <c r="B20" i="1" l="1"/>
  <c r="F19"/>
  <c r="B21"/>
  <c r="E19"/>
  <c r="I53" i="4"/>
  <c r="F62"/>
  <c r="F56"/>
  <c r="H53"/>
  <c r="F54"/>
  <c r="F55"/>
  <c r="F57"/>
  <c r="F58"/>
  <c r="I16" i="2"/>
  <c r="B19" i="1" l="1"/>
  <c r="F53" i="4"/>
  <c r="F15" i="13"/>
  <c r="F14"/>
  <c r="K13"/>
  <c r="J13"/>
  <c r="I13"/>
  <c r="H13"/>
  <c r="G13"/>
  <c r="F12"/>
  <c r="F11"/>
  <c r="K10"/>
  <c r="J10"/>
  <c r="I10"/>
  <c r="G10"/>
  <c r="K9"/>
  <c r="J9"/>
  <c r="I9"/>
  <c r="H9"/>
  <c r="G9"/>
  <c r="K8"/>
  <c r="K7" s="1"/>
  <c r="J8"/>
  <c r="I8"/>
  <c r="H8"/>
  <c r="G8"/>
  <c r="E7"/>
  <c r="F8" l="1"/>
  <c r="G7"/>
  <c r="F13"/>
  <c r="J7"/>
  <c r="F9"/>
  <c r="I7"/>
  <c r="F10"/>
  <c r="H7"/>
  <c r="F7" l="1"/>
  <c r="F11" i="2" l="1"/>
  <c r="G10"/>
  <c r="E10"/>
  <c r="H10"/>
  <c r="I10"/>
  <c r="J10"/>
  <c r="K10"/>
  <c r="G8"/>
  <c r="H8"/>
  <c r="K8"/>
  <c r="E8"/>
  <c r="I29" i="4"/>
  <c r="F19"/>
  <c r="H33"/>
  <c r="I33"/>
  <c r="J33"/>
  <c r="J29"/>
  <c r="K29"/>
  <c r="H29"/>
  <c r="H30"/>
  <c r="I30"/>
  <c r="E13" i="3" s="1"/>
  <c r="E7" s="1"/>
  <c r="J30" i="4"/>
  <c r="F13" i="3" s="1"/>
  <c r="F7" s="1"/>
  <c r="K30" i="4"/>
  <c r="G13" i="3" s="1"/>
  <c r="G7" s="1"/>
  <c r="G30" i="4"/>
  <c r="G29"/>
  <c r="C13" i="3"/>
  <c r="C7" s="1"/>
  <c r="G33" i="4"/>
  <c r="D13" i="3" l="1"/>
  <c r="D7" s="1"/>
  <c r="F10" i="2"/>
  <c r="J40" i="4"/>
  <c r="F18" i="8"/>
  <c r="F17"/>
  <c r="K16"/>
  <c r="J16"/>
  <c r="I16"/>
  <c r="H16"/>
  <c r="G16"/>
  <c r="F15"/>
  <c r="F14"/>
  <c r="K13"/>
  <c r="J13"/>
  <c r="I13"/>
  <c r="H13"/>
  <c r="G13"/>
  <c r="K12"/>
  <c r="J12"/>
  <c r="I12"/>
  <c r="H12"/>
  <c r="G12"/>
  <c r="K11"/>
  <c r="J12" i="7" s="1"/>
  <c r="J11" i="8"/>
  <c r="I12" i="7" s="1"/>
  <c r="I11" i="8"/>
  <c r="H12" i="7" s="1"/>
  <c r="H11" i="8"/>
  <c r="G11"/>
  <c r="F12" i="7" s="1"/>
  <c r="E10" i="8"/>
  <c r="F29" i="6"/>
  <c r="F28"/>
  <c r="F27"/>
  <c r="K26"/>
  <c r="J26"/>
  <c r="I26"/>
  <c r="H26"/>
  <c r="G26"/>
  <c r="E26"/>
  <c r="K25"/>
  <c r="J25"/>
  <c r="I25"/>
  <c r="H25"/>
  <c r="G25"/>
  <c r="K24"/>
  <c r="J24"/>
  <c r="I24"/>
  <c r="H24"/>
  <c r="G24"/>
  <c r="K23"/>
  <c r="J23"/>
  <c r="I23"/>
  <c r="H23"/>
  <c r="G23"/>
  <c r="E22"/>
  <c r="F21"/>
  <c r="F20"/>
  <c r="K19"/>
  <c r="J19"/>
  <c r="I19"/>
  <c r="H19"/>
  <c r="G19"/>
  <c r="H18"/>
  <c r="G18"/>
  <c r="F16"/>
  <c r="F15"/>
  <c r="F14"/>
  <c r="K13"/>
  <c r="K12" s="1"/>
  <c r="J13"/>
  <c r="J12" s="1"/>
  <c r="I13"/>
  <c r="I12" s="1"/>
  <c r="H13"/>
  <c r="H12" s="1"/>
  <c r="G13"/>
  <c r="G12" s="1"/>
  <c r="E13"/>
  <c r="E12" s="1"/>
  <c r="F11"/>
  <c r="F10"/>
  <c r="K9"/>
  <c r="K8" s="1"/>
  <c r="K7" s="1"/>
  <c r="J9"/>
  <c r="J8" s="1"/>
  <c r="J7" s="1"/>
  <c r="I9"/>
  <c r="I8" s="1"/>
  <c r="I7" s="1"/>
  <c r="H9"/>
  <c r="H8" s="1"/>
  <c r="H7" s="1"/>
  <c r="G9"/>
  <c r="G8" s="1"/>
  <c r="E8"/>
  <c r="F52" i="4"/>
  <c r="F51"/>
  <c r="K50"/>
  <c r="K49" s="1"/>
  <c r="J50"/>
  <c r="J49" s="1"/>
  <c r="G50"/>
  <c r="E50"/>
  <c r="K48"/>
  <c r="G12" i="3" s="1"/>
  <c r="G8" s="1"/>
  <c r="J48" i="4"/>
  <c r="F12" i="3" s="1"/>
  <c r="F8" s="1"/>
  <c r="I48" i="4"/>
  <c r="E12" i="3" s="1"/>
  <c r="E8" s="1"/>
  <c r="H48" i="4"/>
  <c r="H47" s="1"/>
  <c r="G48"/>
  <c r="E47"/>
  <c r="F46"/>
  <c r="F45"/>
  <c r="H44"/>
  <c r="F43"/>
  <c r="F42"/>
  <c r="F41"/>
  <c r="K40"/>
  <c r="I40"/>
  <c r="H40"/>
  <c r="G40"/>
  <c r="E40"/>
  <c r="F39"/>
  <c r="F38"/>
  <c r="K37"/>
  <c r="J37"/>
  <c r="I37"/>
  <c r="H37"/>
  <c r="G37"/>
  <c r="E37"/>
  <c r="F36"/>
  <c r="F35"/>
  <c r="F34"/>
  <c r="K33"/>
  <c r="F32"/>
  <c r="K31"/>
  <c r="K28" s="1"/>
  <c r="J31"/>
  <c r="I31"/>
  <c r="H31"/>
  <c r="G31"/>
  <c r="G28" s="1"/>
  <c r="F18"/>
  <c r="F15"/>
  <c r="K14"/>
  <c r="F13"/>
  <c r="E12"/>
  <c r="E11"/>
  <c r="F10"/>
  <c r="E10"/>
  <c r="E9"/>
  <c r="F28" i="2"/>
  <c r="F27"/>
  <c r="F26"/>
  <c r="F25"/>
  <c r="F24"/>
  <c r="F23"/>
  <c r="F15" i="1"/>
  <c r="E15"/>
  <c r="H20" i="2"/>
  <c r="G22"/>
  <c r="F17" i="1"/>
  <c r="E21" i="2"/>
  <c r="C15" i="1"/>
  <c r="E20" i="2"/>
  <c r="F18"/>
  <c r="F17"/>
  <c r="K16"/>
  <c r="J16"/>
  <c r="H16"/>
  <c r="G16"/>
  <c r="E16"/>
  <c r="F15"/>
  <c r="F14"/>
  <c r="K13"/>
  <c r="J13"/>
  <c r="I13"/>
  <c r="H13"/>
  <c r="G13"/>
  <c r="E13"/>
  <c r="F12"/>
  <c r="G9"/>
  <c r="E9"/>
  <c r="K12" i="4" l="1"/>
  <c r="K11"/>
  <c r="K8" s="1"/>
  <c r="F40"/>
  <c r="B13" i="3"/>
  <c r="B7"/>
  <c r="G14"/>
  <c r="G9" s="1"/>
  <c r="F19" i="6"/>
  <c r="I22"/>
  <c r="F7" i="9"/>
  <c r="E19" i="2"/>
  <c r="F12" i="1"/>
  <c r="G4" i="9" s="1"/>
  <c r="E12" i="1"/>
  <c r="F4" i="9" s="1"/>
  <c r="E14" i="1"/>
  <c r="E10"/>
  <c r="F3" i="9" s="1"/>
  <c r="H7"/>
  <c r="G7"/>
  <c r="C10" i="1"/>
  <c r="D3" i="9" s="1"/>
  <c r="E7"/>
  <c r="E8" i="4"/>
  <c r="F8" i="2"/>
  <c r="G17" i="1"/>
  <c r="D17"/>
  <c r="H7" i="2"/>
  <c r="J14" i="4"/>
  <c r="J10" i="8"/>
  <c r="I13" i="7" s="1"/>
  <c r="I11" s="1"/>
  <c r="I47" i="4"/>
  <c r="K47"/>
  <c r="J47"/>
  <c r="F25" i="6"/>
  <c r="I10" i="8"/>
  <c r="H13" i="7" s="1"/>
  <c r="F22" i="2"/>
  <c r="F9"/>
  <c r="F13"/>
  <c r="F21"/>
  <c r="H19"/>
  <c r="J19"/>
  <c r="J28" i="4"/>
  <c r="D7" i="9"/>
  <c r="F37" i="4"/>
  <c r="F18" i="6"/>
  <c r="J22"/>
  <c r="F26"/>
  <c r="H10" i="8"/>
  <c r="G13" i="7" s="1"/>
  <c r="F12" i="8"/>
  <c r="K10"/>
  <c r="J13" i="7" s="1"/>
  <c r="F16" i="8"/>
  <c r="H22" i="6"/>
  <c r="F33" i="4"/>
  <c r="F44"/>
  <c r="G12" i="7"/>
  <c r="E12" s="1"/>
  <c r="F13" i="8"/>
  <c r="H28" i="4"/>
  <c r="F48"/>
  <c r="F50"/>
  <c r="F23" i="6"/>
  <c r="K22"/>
  <c r="G10" i="8"/>
  <c r="D15" i="1"/>
  <c r="D10" s="1"/>
  <c r="E3" i="9" s="1"/>
  <c r="I28" i="4"/>
  <c r="F11" i="8"/>
  <c r="I19" i="2"/>
  <c r="K19"/>
  <c r="G15" i="1"/>
  <c r="F8" i="6"/>
  <c r="C17" i="1"/>
  <c r="C12" s="1"/>
  <c r="D4" i="9" s="1"/>
  <c r="E7" i="2"/>
  <c r="G7"/>
  <c r="I7"/>
  <c r="K7"/>
  <c r="J7"/>
  <c r="F16"/>
  <c r="F20"/>
  <c r="F29" i="4"/>
  <c r="F31"/>
  <c r="G49"/>
  <c r="F49" s="1"/>
  <c r="F9" i="6"/>
  <c r="G22"/>
  <c r="F24"/>
  <c r="F12"/>
  <c r="F13"/>
  <c r="F30" i="4"/>
  <c r="I14"/>
  <c r="G19" i="2"/>
  <c r="G7" i="6"/>
  <c r="F7" s="1"/>
  <c r="E14" i="3" l="1"/>
  <c r="E9" s="1"/>
  <c r="E6" s="1"/>
  <c r="I12" i="4"/>
  <c r="I11"/>
  <c r="I8" s="1"/>
  <c r="J12"/>
  <c r="J11"/>
  <c r="J8" s="1"/>
  <c r="E9" i="1"/>
  <c r="G11" i="3"/>
  <c r="G6"/>
  <c r="F11" i="9"/>
  <c r="F18" s="1"/>
  <c r="H11"/>
  <c r="H18" s="1"/>
  <c r="G11"/>
  <c r="G18" s="1"/>
  <c r="H6"/>
  <c r="G10" i="1"/>
  <c r="H3" i="9" s="1"/>
  <c r="C14" i="1"/>
  <c r="C9"/>
  <c r="D12"/>
  <c r="E4" i="9" s="1"/>
  <c r="D14" i="1"/>
  <c r="G12"/>
  <c r="H4" i="9" s="1"/>
  <c r="G14" i="1"/>
  <c r="F10"/>
  <c r="G3" i="9" s="1"/>
  <c r="G5" s="1"/>
  <c r="F14" i="1"/>
  <c r="D5" i="9"/>
  <c r="B17" i="1"/>
  <c r="B15"/>
  <c r="J11" i="7"/>
  <c r="F19" i="2"/>
  <c r="F7"/>
  <c r="G11" i="7"/>
  <c r="H11"/>
  <c r="F22" i="6"/>
  <c r="C7" i="9"/>
  <c r="F10" i="8"/>
  <c r="F13" i="7"/>
  <c r="F5" i="9"/>
  <c r="F28" i="4"/>
  <c r="G47"/>
  <c r="F47" s="1"/>
  <c r="H14"/>
  <c r="F14" i="3" l="1"/>
  <c r="F11" s="1"/>
  <c r="D14"/>
  <c r="D9" s="1"/>
  <c r="H11" i="4"/>
  <c r="H8" s="1"/>
  <c r="H12"/>
  <c r="E11" i="3"/>
  <c r="F8" i="9"/>
  <c r="F19" s="1"/>
  <c r="C10"/>
  <c r="G9" i="1"/>
  <c r="H17" i="9"/>
  <c r="F6"/>
  <c r="F17" s="1"/>
  <c r="E5"/>
  <c r="C4"/>
  <c r="G6"/>
  <c r="G17" s="1"/>
  <c r="H8"/>
  <c r="H9" s="1"/>
  <c r="H5"/>
  <c r="D9" i="1"/>
  <c r="B12"/>
  <c r="F9"/>
  <c r="B10"/>
  <c r="C3" i="9"/>
  <c r="B14" i="1"/>
  <c r="F11" i="7"/>
  <c r="E11" s="1"/>
  <c r="E13"/>
  <c r="C15" i="9"/>
  <c r="G14" i="4"/>
  <c r="D12" i="3"/>
  <c r="D8" s="1"/>
  <c r="F9" l="1"/>
  <c r="F6" s="1"/>
  <c r="G8" i="9"/>
  <c r="G11" i="4"/>
  <c r="C14" i="3" s="1"/>
  <c r="G12" i="4"/>
  <c r="D6" i="3"/>
  <c r="D11"/>
  <c r="C5" i="9"/>
  <c r="B9" i="1"/>
  <c r="G9" i="9"/>
  <c r="F14" i="4"/>
  <c r="C12" i="3" l="1"/>
  <c r="C8" s="1"/>
  <c r="G8" i="4"/>
  <c r="F8" s="1"/>
  <c r="C9" i="3"/>
  <c r="B9" s="1"/>
  <c r="B14"/>
  <c r="E6" i="9"/>
  <c r="E17" s="1"/>
  <c r="F9"/>
  <c r="F12" i="4"/>
  <c r="F11"/>
  <c r="E8" i="9"/>
  <c r="E19" s="1"/>
  <c r="C11" i="3" l="1"/>
  <c r="B11" s="1"/>
  <c r="B12"/>
  <c r="E9" i="9"/>
  <c r="F9" i="4"/>
  <c r="D8" i="9"/>
  <c r="B8" i="3" l="1"/>
  <c r="C6"/>
  <c r="B6" s="1"/>
  <c r="D6" i="9"/>
  <c r="D17" s="1"/>
  <c r="C17" s="1"/>
  <c r="C8"/>
  <c r="D9" l="1"/>
  <c r="C6"/>
  <c r="C9" s="1"/>
  <c r="D11" l="1"/>
  <c r="E11"/>
  <c r="E18" s="1"/>
  <c r="D18" l="1"/>
  <c r="C18" s="1"/>
  <c r="H19"/>
  <c r="G19"/>
  <c r="E13" l="1"/>
  <c r="E20" s="1"/>
  <c r="H13"/>
  <c r="H20" s="1"/>
  <c r="F13" l="1"/>
  <c r="F20" s="1"/>
  <c r="C11"/>
  <c r="G13"/>
  <c r="G20" s="1"/>
  <c r="D19"/>
  <c r="C19" s="1"/>
  <c r="D13"/>
  <c r="D20" s="1"/>
  <c r="C20" l="1"/>
  <c r="C13"/>
</calcChain>
</file>

<file path=xl/sharedStrings.xml><?xml version="1.0" encoding="utf-8"?>
<sst xmlns="http://schemas.openxmlformats.org/spreadsheetml/2006/main" count="583" uniqueCount="187">
  <si>
    <t xml:space="preserve"> «Приложение  1</t>
  </si>
  <si>
    <t xml:space="preserve">к муниципальной программе городского округа   </t>
  </si>
  <si>
    <t xml:space="preserve">Фрязино Московской области «Образование»  на 2020 - 2024 годы» </t>
  </si>
  <si>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</si>
  <si>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</si>
  <si>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</si>
  <si>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</si>
  <si>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</si>
  <si>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</si>
  <si>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</si>
  <si>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</si>
  <si>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</si>
  <si>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</si>
  <si>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</si>
  <si>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Средства бюджета Московской области</t>
  </si>
  <si>
    <t>Средства бюджета города Фрязино</t>
  </si>
  <si>
    <t xml:space="preserve">                                 « Приложение к подпрограмме I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</si>
  <si>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</si>
  <si>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</si>
  <si>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</si>
  <si>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</si>
  <si>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</si>
  <si>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</si>
  <si>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</si>
  <si>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</si>
  <si>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</si>
  <si>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</si>
  <si>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</si>
  <si>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</si>
  <si>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</si>
  <si>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</si>
  <si>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</si>
  <si>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</si>
  <si>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</si>
  <si>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</si>
  <si>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</si>
  <si>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</si>
  <si>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</si>
  <si>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</si>
  <si>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</si>
  <si>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</si>
  <si>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</si>
  <si>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</si>
  <si>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</si>
  <si>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</si>
  <si>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</si>
  <si>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>«Приложение  2
      к муниципальной программе городского округа Фрязино Московской области «Образование» на 2020 - 2024 годы»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</si>
  <si>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</si>
  <si>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</si>
  <si>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</si>
  <si>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</si>
  <si>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</si>
  <si>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</si>
  <si>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 xml:space="preserve">                                                     «Приложение к подпрограмме II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</si>
  <si>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</si>
  <si>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</si>
  <si>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</si>
  <si>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</si>
  <si>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</si>
  <si>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</si>
  <si>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</si>
  <si>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</si>
  <si>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</si>
  <si>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</si>
  <si>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</si>
  <si>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</si>
  <si>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</si>
  <si>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</si>
  <si>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</si>
  <si>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</si>
  <si>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</si>
  <si>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</si>
  <si>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</si>
  <si>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«Приложение к подпрограмме III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</si>
  <si>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</si>
  <si>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</si>
  <si>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</si>
  <si>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</si>
  <si>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</si>
  <si>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r>
      <rPr>
        <sz val="12"/>
        <color rgb="FF000000"/>
        <rFont val="Times New Roman"/>
        <family val="1"/>
        <charset val="204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</si>
  <si>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</si>
  <si>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</si>
  <si>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</si>
  <si>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</si>
  <si>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</si>
  <si>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</si>
  <si>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  <family val="2"/>
        <charset val="204"/>
      </rPr>
      <t>«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</si>
  <si>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</si>
  <si>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</si>
  <si>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</si>
  <si>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</si>
  <si>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</si>
  <si>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</si>
  <si>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</si>
  <si>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</si>
  <si>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</si>
  <si>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</si>
  <si>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</si>
  <si>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</si>
  <si>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</si>
  <si>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фед</t>
  </si>
  <si>
    <t>сады</t>
  </si>
  <si>
    <t>обл</t>
  </si>
  <si>
    <t>мест</t>
  </si>
  <si>
    <t>школы</t>
  </si>
  <si>
    <t>внеш</t>
  </si>
  <si>
    <t>аппарат</t>
  </si>
  <si>
    <t>итого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</si>
  <si>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</si>
  <si>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</si>
  <si>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</si>
  <si>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</si>
  <si>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</si>
  <si>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</si>
  <si>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</si>
  <si>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</si>
  <si>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</si>
  <si>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</si>
  <si>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</si>
  <si>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</si>
  <si>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</si>
  <si>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</si>
  <si>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</si>
  <si>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</si>
  <si>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</si>
  <si>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</si>
  <si>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</si>
  <si>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</si>
  <si>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</si>
  <si>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</si>
  <si>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>фед.</t>
  </si>
  <si>
    <t xml:space="preserve">                          Приложение 8</t>
  </si>
  <si>
    <t xml:space="preserve">от                      № </t>
  </si>
  <si>
    <t xml:space="preserve">от                             № </t>
  </si>
  <si>
    <t xml:space="preserve"> </t>
  </si>
  <si>
    <t>Средства бюджета городского округа Фрязино</t>
  </si>
  <si>
    <t>».</t>
  </si>
  <si>
    <t>Мероприятие 01.12. Мероприятия по проведению капитального ремонта в муниципальных общеобразовательных организациях в Московской области</t>
  </si>
  <si>
    <t>Проведен капитальный ремонт в муниципальных дошкольных организациях</t>
  </si>
  <si>
    <t>4.2.</t>
  </si>
  <si>
    <t>Администрация городского округа Фрязино</t>
  </si>
  <si>
    <t>Управление образования и подведомственные учреждения, Администрация г.о. Фрязино</t>
  </si>
  <si>
    <t>Администрация  городского округа Фрязино</t>
  </si>
  <si>
    <t>Мероприятие 02.09. Создание и содержание мест для детей в возрасте от 1,5 до 7 лет в организациях, осуществляющих присмотр и уход за детьми</t>
  </si>
  <si>
    <t>Мероприятие 01.01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</si>
  <si>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1.6</t>
  </si>
  <si>
    <t>1.7</t>
  </si>
  <si>
    <t>Мероприятие 01.16. Финансовое обеспечение государственных гарантий реализации прав на получение общедоступного и 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</si>
  <si>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Мероприятие 01.17. 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</si>
  <si>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5.</t>
  </si>
  <si>
    <t>Основное мероприятие 08. Модернизация школьных систем образования в рамках государственной программы Российской Федерации «Развитие образования»</t>
  </si>
  <si>
    <t>5.1.</t>
  </si>
  <si>
    <t>4.3.</t>
  </si>
  <si>
    <t>Мероприятие E1.02. Создание центров образования естественно-научной и технологической направленностей</t>
  </si>
  <si>
    <t>Мероприятие 08.01. Проведение работ по капитальному ремонту зданий региональных (муниципальных) общеобразовательных организаций</t>
  </si>
  <si>
    <t>Мероприятие 08.02.                       Оснащение отремонтированных зданий общеобразовательных организаций средствами обучения и воспитания</t>
  </si>
  <si>
    <t>Мероприятие 08.03.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</si>
  <si>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 xml:space="preserve">Основное мероприятие E1. Федеральный проект «Современная школа» </t>
  </si>
  <si>
    <t>2.7.</t>
  </si>
  <si>
    <t>Мероприятие 02.07.              Профессиональная физическая охрана муниципальных учреждений дошкольного образования</t>
  </si>
  <si>
    <t>1.5.</t>
  </si>
  <si>
    <t>1.8</t>
  </si>
  <si>
    <t>Мероприятие 01.05               Професииональная физическая охрана муниципальных учреждений в сфере общеобразовательных организаций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</si>
  <si>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организации, оказывающие услуги дошкольного, начального общего, основного общего, среднего общего образования</t>
  </si>
  <si>
    <t>Мероприятие 03.03                 Профессиональная физическая охрана муниципальных учреждений дополнительного образования</t>
  </si>
  <si>
    <t>Всего по подпрограмме, в том числе :</t>
  </si>
  <si>
    <t>Внебюджетные средства</t>
  </si>
  <si>
    <t>Всего по ГРБС, в том числе:</t>
  </si>
  <si>
    <t>Наименование главного распорядителя средств бюджета городского округа Фрязино</t>
  </si>
  <si>
    <t xml:space="preserve"> «Приложение  3
к муниципальной программе городского округа Фрязино Московской области «Образование» на 2020- 2024 годы»</t>
  </si>
  <si>
    <t>Управление образования администрации городского округа  Фрязино (далее – Управление образования)</t>
  </si>
  <si>
    <t>Основное мероприятие 01.                   Проведение капитального ремонта объектов дошкольного образования, закупка оборудования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</si>
  <si>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организации, оказывающих услуги дошкольного, начального общего, основного общего, среднего общего образования</t>
  </si>
  <si>
    <t>Мероприятие 03.18                            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 в муниципальных общеобразовательных организациях в Московской области</t>
  </si>
  <si>
    <t>Всего по ГРБС, в том числе :</t>
  </si>
  <si>
    <t>Всего по подпрограмме, в том числе:</t>
  </si>
  <si>
    <t>Управление образования администрации городского округа Фрязино (далее - Управление образования)</t>
  </si>
  <si>
    <t>Управление образования и подведомственные учреждения, Администрация г.о. Фрязино и подведомственные учреждения</t>
  </si>
  <si>
    <t>Администрация г.о. Фрязино и подведомственные учреждения</t>
  </si>
  <si>
    <t xml:space="preserve">Паспорт подпрограммы I «Дошкольное образование» муниципальной программы городского округа Фрязино Московской области «Образование» (далее - муниципальная подпрограмма)  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</si>
  <si>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- подпрограмма)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</si>
  <si>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(далее - подпрограмма)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</si>
  <si>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-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</si>
  <si>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(далее - подпрограмма)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</si>
  <si>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«Образование» на 2020 - 2024 годы (далее - подпрограмма)</t>
  </si>
  <si>
    <t>Паспорт подпрограммы V «Обеспечивающая подпрограмма» (далее - подпрограмма)</t>
  </si>
  <si>
    <t>Перечень мероприятий подпрограммы V «Обеспечивающая подпрограмма» (далее - подпрограмма)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</si>
</sst>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\-mmm"/>
  </numFmts>
  <fonts count="2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27"/>
    <xf numFmtId="0" fontId="15" fillId="0" borderId="27"/>
    <xf numFmtId="0" fontId="16" fillId="0" borderId="27"/>
    <xf numFmtId="0" fontId="16" fillId="0" borderId="27"/>
    <xf numFmtId="0" fontId="16" fillId="0" borderId="27"/>
  </cellStyleXfs>
  <cellXfs count="474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4" fontId="7" fillId="0" borderId="7" xfId="0" applyNumberFormat="1" applyFont="1" applyBorder="1" applyAlignment="1">
      <alignment horizontal="center" vertical="top" wrapText="1"/>
    </xf>
    <xf numFmtId="0" fontId="0" fillId="0" borderId="1" xfId="0" applyNumberFormat="1" applyFont="1" applyBorder="1"/>
    <xf numFmtId="0" fontId="3" fillId="0" borderId="1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/>
    </xf>
    <xf numFmtId="0" fontId="9" fillId="0" borderId="18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30" xfId="0" applyNumberFormat="1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4" fontId="9" fillId="0" borderId="15" xfId="0" applyNumberFormat="1" applyFont="1" applyBorder="1" applyAlignment="1">
      <alignment horizontal="center" vertical="top" wrapText="1"/>
    </xf>
    <xf numFmtId="0" fontId="9" fillId="0" borderId="19" xfId="0" applyNumberFormat="1" applyFont="1" applyBorder="1" applyAlignment="1">
      <alignment horizontal="left" vertical="top" wrapText="1"/>
    </xf>
    <xf numFmtId="4" fontId="9" fillId="0" borderId="12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top" wrapText="1"/>
    </xf>
    <xf numFmtId="0" fontId="10" fillId="0" borderId="1" xfId="0" applyNumberFormat="1" applyFont="1" applyBorder="1"/>
    <xf numFmtId="0" fontId="4" fillId="0" borderId="13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left" vertical="top" wrapText="1"/>
    </xf>
    <xf numFmtId="4" fontId="4" fillId="0" borderId="12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4" fontId="12" fillId="0" borderId="1" xfId="0" applyNumberFormat="1" applyFont="1" applyBorder="1"/>
    <xf numFmtId="4" fontId="4" fillId="0" borderId="7" xfId="0" applyNumberFormat="1" applyFont="1" applyFill="1" applyBorder="1" applyAlignment="1">
      <alignment horizontal="center" vertical="top" wrapText="1"/>
    </xf>
    <xf numFmtId="4" fontId="7" fillId="0" borderId="7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/>
    <xf numFmtId="0" fontId="3" fillId="0" borderId="7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0" borderId="14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4" fillId="0" borderId="7" xfId="0" applyNumberFormat="1" applyFont="1" applyFill="1" applyBorder="1" applyAlignment="1">
      <alignment horizontal="center" wrapText="1"/>
    </xf>
    <xf numFmtId="4" fontId="7" fillId="0" borderId="7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>
      <alignment horizontal="right"/>
    </xf>
    <xf numFmtId="0" fontId="0" fillId="0" borderId="27" xfId="0" applyNumberFormat="1" applyFont="1" applyBorder="1"/>
    <xf numFmtId="4" fontId="7" fillId="0" borderId="46" xfId="0" applyNumberFormat="1" applyFont="1" applyFill="1" applyBorder="1" applyAlignment="1">
      <alignment horizontal="center" vertical="top"/>
    </xf>
    <xf numFmtId="0" fontId="0" fillId="0" borderId="27" xfId="1" applyFont="1"/>
    <xf numFmtId="0" fontId="5" fillId="0" borderId="27" xfId="1" applyNumberFormat="1" applyFont="1" applyBorder="1" applyAlignment="1">
      <alignment horizontal="right"/>
    </xf>
    <xf numFmtId="0" fontId="0" fillId="0" borderId="27" xfId="3" applyFont="1"/>
    <xf numFmtId="0" fontId="0" fillId="0" borderId="27" xfId="5" applyFont="1"/>
    <xf numFmtId="0" fontId="0" fillId="0" borderId="27" xfId="5" applyNumberFormat="1" applyFont="1" applyBorder="1"/>
    <xf numFmtId="0" fontId="10" fillId="0" borderId="27" xfId="5" applyNumberFormat="1" applyFont="1" applyBorder="1"/>
    <xf numFmtId="0" fontId="3" fillId="0" borderId="7" xfId="5" applyNumberFormat="1" applyFont="1" applyBorder="1" applyAlignment="1">
      <alignment horizontal="center" vertical="center" wrapText="1"/>
    </xf>
    <xf numFmtId="0" fontId="3" fillId="0" borderId="28" xfId="5" applyNumberFormat="1" applyFont="1" applyBorder="1" applyAlignment="1">
      <alignment horizontal="center" vertical="center" wrapText="1"/>
    </xf>
    <xf numFmtId="0" fontId="4" fillId="0" borderId="7" xfId="5" applyNumberFormat="1" applyFont="1" applyBorder="1" applyAlignment="1">
      <alignment horizontal="center" vertical="center" wrapText="1"/>
    </xf>
    <xf numFmtId="0" fontId="4" fillId="0" borderId="8" xfId="5" applyNumberFormat="1" applyFont="1" applyBorder="1" applyAlignment="1">
      <alignment horizontal="center" vertical="center" wrapText="1"/>
    </xf>
    <xf numFmtId="0" fontId="4" fillId="0" borderId="41" xfId="5" applyNumberFormat="1" applyFont="1" applyBorder="1" applyAlignment="1">
      <alignment horizontal="left" vertical="top" wrapText="1"/>
    </xf>
    <xf numFmtId="4" fontId="4" fillId="0" borderId="7" xfId="5" applyNumberFormat="1" applyFont="1" applyBorder="1" applyAlignment="1">
      <alignment horizontal="center" vertical="top" wrapText="1"/>
    </xf>
    <xf numFmtId="4" fontId="4" fillId="0" borderId="36" xfId="5" applyNumberFormat="1" applyFont="1" applyBorder="1" applyAlignment="1">
      <alignment horizontal="center" vertical="top" wrapText="1"/>
    </xf>
    <xf numFmtId="4" fontId="4" fillId="0" borderId="8" xfId="5" applyNumberFormat="1" applyFont="1" applyBorder="1" applyAlignment="1">
      <alignment horizontal="center" vertical="top" wrapText="1"/>
    </xf>
    <xf numFmtId="0" fontId="4" fillId="0" borderId="18" xfId="5" applyNumberFormat="1" applyFont="1" applyBorder="1" applyAlignment="1">
      <alignment horizontal="left" vertical="top" wrapText="1"/>
    </xf>
    <xf numFmtId="0" fontId="4" fillId="0" borderId="7" xfId="5" applyNumberFormat="1" applyFont="1" applyBorder="1" applyAlignment="1">
      <alignment horizontal="left" vertical="top" wrapText="1"/>
    </xf>
    <xf numFmtId="4" fontId="4" fillId="0" borderId="12" xfId="5" applyNumberFormat="1" applyFont="1" applyBorder="1" applyAlignment="1">
      <alignment horizontal="center" vertical="top" wrapText="1"/>
    </xf>
    <xf numFmtId="0" fontId="4" fillId="0" borderId="40" xfId="5" applyNumberFormat="1" applyFont="1" applyBorder="1" applyAlignment="1">
      <alignment horizontal="left" vertical="top" wrapText="1"/>
    </xf>
    <xf numFmtId="4" fontId="4" fillId="0" borderId="7" xfId="5" applyNumberFormat="1" applyFont="1" applyFill="1" applyBorder="1" applyAlignment="1">
      <alignment horizontal="center" vertical="top" wrapText="1"/>
    </xf>
    <xf numFmtId="0" fontId="4" fillId="0" borderId="6" xfId="5" applyNumberFormat="1" applyFont="1" applyBorder="1" applyAlignment="1">
      <alignment horizontal="left" vertical="top" wrapText="1"/>
    </xf>
    <xf numFmtId="0" fontId="4" fillId="0" borderId="27" xfId="5" applyNumberFormat="1" applyFont="1" applyBorder="1" applyAlignment="1">
      <alignment horizontal="left" vertical="top" wrapText="1"/>
    </xf>
    <xf numFmtId="0" fontId="11" fillId="0" borderId="27" xfId="5" applyNumberFormat="1" applyFont="1" applyBorder="1"/>
    <xf numFmtId="0" fontId="11" fillId="0" borderId="27" xfId="5" applyNumberFormat="1" applyFont="1" applyBorder="1" applyAlignment="1">
      <alignment wrapText="1"/>
    </xf>
    <xf numFmtId="4" fontId="7" fillId="0" borderId="28" xfId="0" applyNumberFormat="1" applyFont="1" applyFill="1" applyBorder="1" applyAlignment="1">
      <alignment horizontal="center" vertical="top" wrapText="1"/>
    </xf>
    <xf numFmtId="2" fontId="0" fillId="0" borderId="1" xfId="0" applyNumberFormat="1" applyFont="1" applyFill="1" applyBorder="1"/>
    <xf numFmtId="4" fontId="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Border="1" applyAlignment="1">
      <alignment horizontal="center" vertical="top" wrapText="1"/>
    </xf>
    <xf numFmtId="4" fontId="14" fillId="0" borderId="1" xfId="0" applyNumberFormat="1" applyFont="1" applyBorder="1"/>
    <xf numFmtId="0" fontId="3" fillId="0" borderId="47" xfId="0" applyNumberFormat="1" applyFont="1" applyBorder="1" applyAlignment="1">
      <alignment vertical="top" wrapText="1"/>
    </xf>
    <xf numFmtId="4" fontId="4" fillId="0" borderId="47" xfId="0" applyNumberFormat="1" applyFont="1" applyBorder="1" applyAlignment="1">
      <alignment horizontal="center" vertical="center" wrapText="1"/>
    </xf>
    <xf numFmtId="4" fontId="4" fillId="0" borderId="47" xfId="0" applyNumberFormat="1" applyFont="1" applyBorder="1" applyAlignment="1">
      <alignment horizontal="center" vertical="center"/>
    </xf>
    <xf numFmtId="0" fontId="1" fillId="0" borderId="0" xfId="0" applyFont="1"/>
    <xf numFmtId="0" fontId="7" fillId="0" borderId="1" xfId="0" applyNumberFormat="1" applyFont="1" applyBorder="1" applyAlignment="1">
      <alignment horizontal="right"/>
    </xf>
    <xf numFmtId="4" fontId="1" fillId="0" borderId="47" xfId="0" applyNumberFormat="1" applyFont="1" applyBorder="1" applyAlignment="1">
      <alignment horizontal="center" vertical="center"/>
    </xf>
    <xf numFmtId="0" fontId="6" fillId="0" borderId="27" xfId="0" applyNumberFormat="1" applyFont="1" applyBorder="1"/>
    <xf numFmtId="0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3" fillId="0" borderId="7" xfId="0" applyNumberFormat="1" applyFont="1" applyFill="1" applyBorder="1" applyAlignment="1">
      <alignment horizontal="left" vertical="top" wrapText="1"/>
    </xf>
    <xf numFmtId="4" fontId="17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right"/>
    </xf>
    <xf numFmtId="0" fontId="1" fillId="0" borderId="7" xfId="0" applyNumberFormat="1" applyFont="1" applyFill="1" applyBorder="1"/>
    <xf numFmtId="0" fontId="4" fillId="0" borderId="46" xfId="0" applyNumberFormat="1" applyFont="1" applyFill="1" applyBorder="1" applyAlignment="1">
      <alignment horizontal="left" vertical="top" wrapText="1"/>
    </xf>
    <xf numFmtId="0" fontId="1" fillId="0" borderId="46" xfId="0" applyNumberFormat="1" applyFont="1" applyFill="1" applyBorder="1"/>
    <xf numFmtId="0" fontId="3" fillId="0" borderId="47" xfId="0" applyNumberFormat="1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left" vertical="top" wrapText="1"/>
    </xf>
    <xf numFmtId="0" fontId="1" fillId="0" borderId="47" xfId="0" applyFont="1" applyFill="1" applyBorder="1"/>
    <xf numFmtId="0" fontId="7" fillId="0" borderId="1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left" vertical="top" wrapText="1"/>
    </xf>
    <xf numFmtId="0" fontId="3" fillId="0" borderId="8" xfId="0" applyNumberFormat="1" applyFont="1" applyFill="1" applyBorder="1" applyAlignment="1">
      <alignment horizontal="left" vertical="top" wrapText="1"/>
    </xf>
    <xf numFmtId="4" fontId="7" fillId="0" borderId="19" xfId="0" applyNumberFormat="1" applyFont="1" applyFill="1" applyBorder="1" applyAlignment="1">
      <alignment horizontal="center" vertical="top" wrapText="1"/>
    </xf>
    <xf numFmtId="1" fontId="3" fillId="0" borderId="20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0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7" fillId="0" borderId="20" xfId="0" applyNumberFormat="1" applyFont="1" applyFill="1" applyBorder="1" applyAlignment="1">
      <alignment horizontal="center" vertical="top" wrapText="1"/>
    </xf>
    <xf numFmtId="0" fontId="3" fillId="0" borderId="22" xfId="0" applyNumberFormat="1" applyFont="1" applyFill="1" applyBorder="1" applyAlignment="1">
      <alignment vertical="top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vertical="top" wrapText="1"/>
    </xf>
    <xf numFmtId="0" fontId="0" fillId="0" borderId="0" xfId="0" applyFill="1"/>
    <xf numFmtId="0" fontId="5" fillId="0" borderId="1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4" fontId="7" fillId="0" borderId="47" xfId="0" applyNumberFormat="1" applyFont="1" applyFill="1" applyBorder="1" applyAlignment="1">
      <alignment horizontal="center" vertical="top" wrapText="1"/>
    </xf>
    <xf numFmtId="4" fontId="1" fillId="0" borderId="47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vertical="top" wrapText="1"/>
    </xf>
    <xf numFmtId="0" fontId="3" fillId="0" borderId="47" xfId="0" applyNumberFormat="1" applyFont="1" applyFill="1" applyBorder="1" applyAlignment="1">
      <alignment vertical="top" wrapText="1"/>
    </xf>
    <xf numFmtId="0" fontId="0" fillId="0" borderId="47" xfId="0" applyBorder="1"/>
    <xf numFmtId="1" fontId="3" fillId="0" borderId="12" xfId="0" applyNumberFormat="1" applyFont="1" applyFill="1" applyBorder="1" applyAlignment="1">
      <alignment horizontal="center" vertical="top" wrapText="1"/>
    </xf>
    <xf numFmtId="0" fontId="3" fillId="0" borderId="18" xfId="0" applyNumberFormat="1" applyFont="1" applyFill="1" applyBorder="1" applyAlignment="1">
      <alignment horizontal="left" vertical="top" wrapText="1"/>
    </xf>
    <xf numFmtId="4" fontId="5" fillId="0" borderId="47" xfId="0" applyNumberFormat="1" applyFont="1" applyFill="1" applyBorder="1" applyAlignment="1">
      <alignment horizontal="center" vertical="top"/>
    </xf>
    <xf numFmtId="0" fontId="4" fillId="0" borderId="3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0" fillId="0" borderId="1" xfId="0" applyFont="1" applyFill="1" applyBorder="1" applyAlignment="1">
      <alignment vertical="top"/>
    </xf>
    <xf numFmtId="0" fontId="3" fillId="0" borderId="47" xfId="0" applyNumberFormat="1" applyFont="1" applyBorder="1" applyAlignment="1">
      <alignment horizontal="left" vertical="top" wrapText="1"/>
    </xf>
    <xf numFmtId="0" fontId="3" fillId="0" borderId="47" xfId="0" applyNumberFormat="1" applyFont="1" applyFill="1" applyBorder="1" applyAlignment="1">
      <alignment horizontal="left" vertical="top" wrapText="1"/>
    </xf>
    <xf numFmtId="0" fontId="3" fillId="0" borderId="12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1" fontId="3" fillId="0" borderId="27" xfId="0" applyNumberFormat="1" applyFont="1" applyFill="1" applyBorder="1" applyAlignment="1">
      <alignment horizontal="center" vertical="top" wrapText="1"/>
    </xf>
    <xf numFmtId="0" fontId="3" fillId="0" borderId="48" xfId="0" applyNumberFormat="1" applyFont="1" applyFill="1" applyBorder="1" applyAlignment="1">
      <alignment vertical="top" wrapText="1"/>
    </xf>
    <xf numFmtId="4" fontId="7" fillId="0" borderId="47" xfId="0" applyNumberFormat="1" applyFont="1" applyBorder="1" applyAlignment="1">
      <alignment horizontal="center" vertical="top" wrapText="1"/>
    </xf>
    <xf numFmtId="4" fontId="7" fillId="0" borderId="51" xfId="0" applyNumberFormat="1" applyFont="1" applyBorder="1" applyAlignment="1">
      <alignment horizontal="center" vertical="top" wrapText="1"/>
    </xf>
    <xf numFmtId="0" fontId="0" fillId="0" borderId="27" xfId="0" applyFont="1" applyBorder="1"/>
    <xf numFmtId="0" fontId="3" fillId="0" borderId="48" xfId="0" applyNumberFormat="1" applyFont="1" applyBorder="1" applyAlignment="1">
      <alignment vertical="top" wrapText="1"/>
    </xf>
    <xf numFmtId="0" fontId="3" fillId="0" borderId="47" xfId="0" applyFont="1" applyBorder="1" applyAlignment="1">
      <alignment wrapText="1"/>
    </xf>
    <xf numFmtId="4" fontId="3" fillId="0" borderId="47" xfId="0" applyNumberFormat="1" applyFont="1" applyBorder="1" applyAlignment="1">
      <alignment horizontal="center" vertical="center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47" xfId="0" applyNumberFormat="1" applyFont="1" applyFill="1" applyBorder="1" applyAlignment="1">
      <alignment horizontal="center" vertical="center" wrapText="1"/>
    </xf>
    <xf numFmtId="0" fontId="3" fillId="0" borderId="47" xfId="0" applyFont="1" applyBorder="1" applyAlignment="1">
      <alignment vertical="top" wrapText="1"/>
    </xf>
    <xf numFmtId="0" fontId="3" fillId="0" borderId="47" xfId="0" applyNumberFormat="1" applyFont="1" applyBorder="1" applyAlignment="1">
      <alignment vertical="top"/>
    </xf>
    <xf numFmtId="0" fontId="4" fillId="0" borderId="47" xfId="0" applyNumberFormat="1" applyFont="1" applyBorder="1" applyAlignment="1">
      <alignment vertical="top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/>
    </xf>
    <xf numFmtId="0" fontId="3" fillId="0" borderId="19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5" fontId="4" fillId="0" borderId="12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/>
    </xf>
    <xf numFmtId="0" fontId="9" fillId="0" borderId="47" xfId="3" applyNumberFormat="1" applyFont="1" applyBorder="1" applyAlignment="1">
      <alignment vertical="top" wrapText="1"/>
    </xf>
    <xf numFmtId="4" fontId="9" fillId="0" borderId="47" xfId="3" applyNumberFormat="1" applyFont="1" applyBorder="1" applyAlignment="1">
      <alignment horizontal="center" vertical="top" wrapText="1"/>
    </xf>
    <xf numFmtId="0" fontId="0" fillId="0" borderId="27" xfId="3" applyFont="1" applyAlignment="1">
      <alignment horizontal="right"/>
    </xf>
    <xf numFmtId="0" fontId="1" fillId="0" borderId="1" xfId="0" applyNumberFormat="1" applyFont="1" applyBorder="1" applyAlignment="1">
      <alignment horizontal="right"/>
    </xf>
    <xf numFmtId="4" fontId="1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vertical="top" wrapText="1"/>
    </xf>
    <xf numFmtId="4" fontId="4" fillId="0" borderId="47" xfId="0" applyNumberFormat="1" applyFont="1" applyFill="1" applyBorder="1" applyAlignment="1">
      <alignment horizontal="center" vertical="center"/>
    </xf>
    <xf numFmtId="0" fontId="3" fillId="0" borderId="47" xfId="1" applyNumberFormat="1" applyFont="1" applyFill="1" applyBorder="1" applyAlignment="1">
      <alignment vertical="top" wrapText="1"/>
    </xf>
    <xf numFmtId="0" fontId="4" fillId="0" borderId="47" xfId="1" applyNumberFormat="1" applyFont="1" applyFill="1" applyBorder="1" applyAlignment="1">
      <alignment vertical="top" wrapText="1"/>
    </xf>
    <xf numFmtId="0" fontId="3" fillId="0" borderId="47" xfId="1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/>
    <xf numFmtId="0" fontId="0" fillId="0" borderId="27" xfId="0" applyNumberFormat="1" applyFont="1" applyFill="1" applyBorder="1"/>
    <xf numFmtId="4" fontId="19" fillId="0" borderId="47" xfId="1" applyNumberFormat="1" applyFont="1" applyFill="1" applyBorder="1" applyAlignment="1">
      <alignment horizontal="center" vertical="top" wrapText="1"/>
    </xf>
    <xf numFmtId="4" fontId="19" fillId="0" borderId="47" xfId="1" applyNumberFormat="1" applyFont="1" applyFill="1" applyBorder="1" applyAlignment="1">
      <alignment horizontal="center" vertical="top"/>
    </xf>
    <xf numFmtId="0" fontId="9" fillId="0" borderId="47" xfId="3" applyNumberFormat="1" applyFont="1" applyFill="1" applyBorder="1" applyAlignment="1">
      <alignment vertical="top" wrapText="1"/>
    </xf>
    <xf numFmtId="0" fontId="9" fillId="0" borderId="47" xfId="3" applyNumberFormat="1" applyFont="1" applyFill="1" applyBorder="1" applyAlignment="1">
      <alignment horizontal="left" vertical="top" wrapText="1"/>
    </xf>
    <xf numFmtId="0" fontId="1" fillId="0" borderId="27" xfId="1" applyNumberFormat="1" applyFont="1" applyFill="1" applyBorder="1"/>
    <xf numFmtId="0" fontId="2" fillId="0" borderId="27" xfId="1" applyNumberFormat="1" applyFont="1" applyFill="1" applyBorder="1"/>
    <xf numFmtId="0" fontId="0" fillId="0" borderId="27" xfId="1" applyFont="1" applyFill="1"/>
    <xf numFmtId="0" fontId="8" fillId="0" borderId="47" xfId="1" applyNumberFormat="1" applyFont="1" applyFill="1" applyBorder="1" applyAlignment="1">
      <alignment vertical="top" wrapText="1"/>
    </xf>
    <xf numFmtId="0" fontId="0" fillId="0" borderId="27" xfId="1" applyNumberFormat="1" applyFont="1" applyFill="1" applyBorder="1" applyAlignment="1">
      <alignment horizontal="right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3" fillId="0" borderId="47" xfId="0" applyNumberFormat="1" applyFont="1" applyFill="1" applyBorder="1" applyAlignment="1">
      <alignment horizontal="left" vertical="top" wrapText="1"/>
    </xf>
    <xf numFmtId="4" fontId="12" fillId="3" borderId="1" xfId="0" applyNumberFormat="1" applyFont="1" applyFill="1" applyBorder="1"/>
    <xf numFmtId="0" fontId="0" fillId="0" borderId="59" xfId="3" applyFont="1" applyBorder="1"/>
    <xf numFmtId="0" fontId="3" fillId="0" borderId="47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3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47" xfId="0" applyNumberFormat="1" applyFont="1" applyBorder="1" applyAlignment="1">
      <alignment horizontal="left" vertical="top"/>
    </xf>
    <xf numFmtId="0" fontId="3" fillId="0" borderId="54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/>
    </xf>
    <xf numFmtId="0" fontId="3" fillId="0" borderId="47" xfId="0" applyFont="1" applyBorder="1" applyAlignment="1">
      <alignment horizontal="center" vertical="top" wrapText="1"/>
    </xf>
    <xf numFmtId="1" fontId="3" fillId="0" borderId="47" xfId="0" applyNumberFormat="1" applyFont="1" applyFill="1" applyBorder="1" applyAlignment="1">
      <alignment horizontal="center" vertical="top" wrapText="1"/>
    </xf>
    <xf numFmtId="0" fontId="3" fillId="0" borderId="47" xfId="0" applyNumberFormat="1" applyFont="1" applyFill="1" applyBorder="1" applyAlignment="1">
      <alignment horizontal="left" vertical="top" wrapText="1"/>
    </xf>
    <xf numFmtId="0" fontId="3" fillId="0" borderId="4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right"/>
    </xf>
    <xf numFmtId="0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Fill="1" applyBorder="1" applyAlignment="1">
      <alignment horizontal="right" vertical="top" wrapText="1"/>
    </xf>
    <xf numFmtId="0" fontId="2" fillId="0" borderId="3" xfId="0" applyNumberFormat="1" applyFont="1" applyFill="1" applyBorder="1" applyAlignment="1">
      <alignment horizontal="right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6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16" xfId="0" applyNumberFormat="1" applyFont="1" applyFill="1" applyBorder="1" applyAlignment="1">
      <alignment horizontal="left" vertical="top" wrapText="1"/>
    </xf>
    <xf numFmtId="0" fontId="3" fillId="0" borderId="11" xfId="0" applyNumberFormat="1" applyFont="1" applyFill="1" applyBorder="1" applyAlignment="1">
      <alignment horizontal="left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1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left" vertical="top" wrapText="1"/>
    </xf>
    <xf numFmtId="0" fontId="3" fillId="0" borderId="17" xfId="0" applyNumberFormat="1" applyFont="1" applyFill="1" applyBorder="1" applyAlignment="1">
      <alignment horizontal="left" vertical="top" wrapText="1"/>
    </xf>
    <xf numFmtId="0" fontId="3" fillId="0" borderId="15" xfId="0" applyNumberFormat="1" applyFont="1" applyFill="1" applyBorder="1" applyAlignment="1">
      <alignment horizontal="center" vertical="top" wrapText="1"/>
    </xf>
    <xf numFmtId="0" fontId="6" fillId="0" borderId="57" xfId="0" applyNumberFormat="1" applyFont="1" applyBorder="1" applyAlignment="1">
      <alignment horizontal="center" vertical="top" wrapText="1"/>
    </xf>
    <xf numFmtId="0" fontId="6" fillId="0" borderId="63" xfId="0" applyNumberFormat="1" applyFont="1" applyBorder="1" applyAlignment="1">
      <alignment horizontal="center" vertical="top" wrapText="1"/>
    </xf>
    <xf numFmtId="0" fontId="6" fillId="0" borderId="58" xfId="0" applyNumberFormat="1" applyFont="1" applyBorder="1" applyAlignment="1">
      <alignment horizontal="center" vertical="top" wrapText="1"/>
    </xf>
    <xf numFmtId="0" fontId="6" fillId="0" borderId="59" xfId="0" applyNumberFormat="1" applyFont="1" applyBorder="1" applyAlignment="1">
      <alignment horizontal="center" vertical="top" wrapText="1"/>
    </xf>
    <xf numFmtId="0" fontId="6" fillId="0" borderId="27" xfId="0" applyNumberFormat="1" applyFont="1" applyBorder="1" applyAlignment="1">
      <alignment horizontal="center" vertical="top" wrapText="1"/>
    </xf>
    <xf numFmtId="0" fontId="6" fillId="0" borderId="60" xfId="0" applyNumberFormat="1" applyFont="1" applyBorder="1" applyAlignment="1">
      <alignment horizontal="center" vertical="top" wrapText="1"/>
    </xf>
    <xf numFmtId="0" fontId="6" fillId="0" borderId="61" xfId="0" applyNumberFormat="1" applyFont="1" applyBorder="1" applyAlignment="1">
      <alignment horizontal="center" vertical="top" wrapText="1"/>
    </xf>
    <xf numFmtId="0" fontId="6" fillId="0" borderId="56" xfId="0" applyNumberFormat="1" applyFont="1" applyBorder="1" applyAlignment="1">
      <alignment horizontal="center" vertical="top" wrapText="1"/>
    </xf>
    <xf numFmtId="0" fontId="6" fillId="0" borderId="62" xfId="0" applyNumberFormat="1" applyFont="1" applyBorder="1" applyAlignment="1">
      <alignment horizontal="center" vertical="top" wrapText="1"/>
    </xf>
    <xf numFmtId="0" fontId="3" fillId="0" borderId="57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0" fontId="3" fillId="0" borderId="60" xfId="0" applyFont="1" applyBorder="1" applyAlignment="1">
      <alignment horizontal="center" vertical="top" wrapText="1"/>
    </xf>
    <xf numFmtId="0" fontId="3" fillId="0" borderId="61" xfId="0" applyFont="1" applyBorder="1" applyAlignment="1">
      <alignment horizontal="center" vertical="top" wrapText="1"/>
    </xf>
    <xf numFmtId="0" fontId="3" fillId="0" borderId="62" xfId="0" applyFont="1" applyBorder="1" applyAlignment="1">
      <alignment horizontal="center" vertical="top" wrapText="1"/>
    </xf>
    <xf numFmtId="0" fontId="2" fillId="0" borderId="56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4" fillId="0" borderId="54" xfId="0" applyNumberFormat="1" applyFont="1" applyBorder="1" applyAlignment="1">
      <alignment horizontal="center" vertical="top"/>
    </xf>
    <xf numFmtId="0" fontId="4" fillId="0" borderId="51" xfId="0" applyNumberFormat="1" applyFont="1" applyBorder="1" applyAlignment="1">
      <alignment horizontal="center" vertical="top"/>
    </xf>
    <xf numFmtId="0" fontId="0" fillId="0" borderId="48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1" fillId="0" borderId="48" xfId="0" applyNumberFormat="1" applyFont="1" applyFill="1" applyBorder="1" applyAlignment="1">
      <alignment horizontal="center"/>
    </xf>
    <xf numFmtId="0" fontId="1" fillId="0" borderId="49" xfId="0" applyNumberFormat="1" applyFont="1" applyFill="1" applyBorder="1" applyAlignment="1">
      <alignment horizontal="center"/>
    </xf>
    <xf numFmtId="0" fontId="1" fillId="0" borderId="50" xfId="0" applyNumberFormat="1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top"/>
    </xf>
    <xf numFmtId="0" fontId="4" fillId="0" borderId="47" xfId="0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48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4" fillId="0" borderId="50" xfId="0" applyFont="1" applyFill="1" applyBorder="1" applyAlignment="1">
      <alignment horizontal="left" vertical="top" wrapText="1"/>
    </xf>
    <xf numFmtId="0" fontId="4" fillId="0" borderId="48" xfId="0" applyNumberFormat="1" applyFont="1" applyFill="1" applyBorder="1" applyAlignment="1">
      <alignment horizontal="center" vertical="top" wrapText="1"/>
    </xf>
    <xf numFmtId="0" fontId="4" fillId="0" borderId="49" xfId="0" applyNumberFormat="1" applyFont="1" applyFill="1" applyBorder="1" applyAlignment="1">
      <alignment horizontal="center" vertical="top" wrapText="1"/>
    </xf>
    <xf numFmtId="0" fontId="4" fillId="0" borderId="50" xfId="0" applyNumberFormat="1" applyFont="1" applyFill="1" applyBorder="1" applyAlignment="1">
      <alignment horizontal="center" vertical="top" wrapText="1"/>
    </xf>
    <xf numFmtId="0" fontId="0" fillId="0" borderId="47" xfId="0" applyFill="1" applyBorder="1" applyAlignment="1">
      <alignment horizontal="center"/>
    </xf>
    <xf numFmtId="0" fontId="14" fillId="0" borderId="48" xfId="0" applyFont="1" applyFill="1" applyBorder="1" applyAlignment="1">
      <alignment horizontal="center" vertical="top"/>
    </xf>
    <xf numFmtId="0" fontId="14" fillId="0" borderId="49" xfId="0" applyFont="1" applyFill="1" applyBorder="1" applyAlignment="1">
      <alignment horizontal="center" vertical="top"/>
    </xf>
    <xf numFmtId="0" fontId="14" fillId="0" borderId="50" xfId="0" applyFont="1" applyFill="1" applyBorder="1" applyAlignment="1">
      <alignment horizontal="center" vertical="top"/>
    </xf>
    <xf numFmtId="0" fontId="14" fillId="0" borderId="47" xfId="0" applyFont="1" applyFill="1" applyBorder="1" applyAlignment="1">
      <alignment horizontal="center" vertical="top"/>
    </xf>
    <xf numFmtId="0" fontId="1" fillId="0" borderId="48" xfId="0" applyNumberFormat="1" applyFont="1" applyFill="1" applyBorder="1" applyAlignment="1">
      <alignment horizontal="center" vertical="top" wrapText="1"/>
    </xf>
    <xf numFmtId="0" fontId="1" fillId="0" borderId="49" xfId="0" applyNumberFormat="1" applyFont="1" applyFill="1" applyBorder="1" applyAlignment="1">
      <alignment horizontal="center" vertical="top" wrapText="1"/>
    </xf>
    <xf numFmtId="0" fontId="1" fillId="0" borderId="50" xfId="0" applyNumberFormat="1" applyFont="1" applyFill="1" applyBorder="1" applyAlignment="1">
      <alignment horizontal="center" vertical="top" wrapText="1"/>
    </xf>
    <xf numFmtId="0" fontId="2" fillId="0" borderId="23" xfId="0" applyNumberFormat="1" applyFont="1" applyFill="1" applyBorder="1" applyAlignment="1">
      <alignment horizontal="right" vertical="top" wrapText="1"/>
    </xf>
    <xf numFmtId="0" fontId="2" fillId="0" borderId="24" xfId="0" applyNumberFormat="1" applyFont="1" applyFill="1" applyBorder="1" applyAlignment="1">
      <alignment horizontal="right" vertical="top" wrapText="1"/>
    </xf>
    <xf numFmtId="0" fontId="2" fillId="0" borderId="25" xfId="0" applyNumberFormat="1" applyFont="1" applyFill="1" applyBorder="1" applyAlignment="1">
      <alignment horizontal="right" vertical="top" wrapText="1"/>
    </xf>
    <xf numFmtId="0" fontId="2" fillId="0" borderId="26" xfId="0" applyNumberFormat="1" applyFont="1" applyFill="1" applyBorder="1" applyAlignment="1">
      <alignment horizontal="right" vertical="top" wrapText="1"/>
    </xf>
    <xf numFmtId="0" fontId="2" fillId="0" borderId="27" xfId="0" applyNumberFormat="1" applyFont="1" applyFill="1" applyBorder="1" applyAlignment="1">
      <alignment horizontal="right" vertical="top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0" fontId="4" fillId="0" borderId="4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6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6" xfId="0" applyNumberFormat="1" applyFont="1" applyFill="1" applyBorder="1" applyAlignment="1">
      <alignment vertical="top" wrapText="1"/>
    </xf>
    <xf numFmtId="0" fontId="4" fillId="0" borderId="11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6" xfId="0" applyNumberFormat="1" applyFont="1" applyFill="1" applyBorder="1" applyAlignment="1">
      <alignment horizontal="left" vertical="top" wrapText="1"/>
    </xf>
    <xf numFmtId="0" fontId="4" fillId="0" borderId="11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4" fillId="0" borderId="43" xfId="0" applyNumberFormat="1" applyFont="1" applyFill="1" applyBorder="1" applyAlignment="1">
      <alignment horizontal="left" vertical="top" wrapText="1"/>
    </xf>
    <xf numFmtId="0" fontId="4" fillId="0" borderId="52" xfId="0" applyNumberFormat="1" applyFont="1" applyFill="1" applyBorder="1" applyAlignment="1">
      <alignment horizontal="left" vertical="top" wrapText="1"/>
    </xf>
    <xf numFmtId="4" fontId="7" fillId="0" borderId="44" xfId="0" applyNumberFormat="1" applyFont="1" applyFill="1" applyBorder="1" applyAlignment="1">
      <alignment horizontal="center" vertical="top"/>
    </xf>
    <xf numFmtId="4" fontId="7" fillId="0" borderId="49" xfId="0" applyNumberFormat="1" applyFont="1" applyFill="1" applyBorder="1" applyAlignment="1">
      <alignment horizontal="center" vertical="top"/>
    </xf>
    <xf numFmtId="0" fontId="1" fillId="0" borderId="12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20" xfId="0" applyNumberFormat="1" applyFont="1" applyFill="1" applyBorder="1" applyAlignment="1">
      <alignment horizontal="center" vertical="top"/>
    </xf>
    <xf numFmtId="0" fontId="1" fillId="0" borderId="42" xfId="0" applyNumberFormat="1" applyFont="1" applyFill="1" applyBorder="1" applyAlignment="1">
      <alignment horizontal="center" vertical="top"/>
    </xf>
    <xf numFmtId="0" fontId="4" fillId="0" borderId="42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center" vertical="top" wrapText="1"/>
    </xf>
    <xf numFmtId="0" fontId="4" fillId="0" borderId="42" xfId="0" applyNumberFormat="1" applyFont="1" applyFill="1" applyBorder="1" applyAlignment="1">
      <alignment horizontal="center" vertical="top" wrapText="1"/>
    </xf>
    <xf numFmtId="4" fontId="7" fillId="0" borderId="45" xfId="0" applyNumberFormat="1" applyFont="1" applyFill="1" applyBorder="1" applyAlignment="1">
      <alignment horizontal="center" vertical="top"/>
    </xf>
    <xf numFmtId="4" fontId="7" fillId="0" borderId="53" xfId="0" applyNumberFormat="1" applyFont="1" applyFill="1" applyBorder="1" applyAlignment="1">
      <alignment horizontal="center" vertical="top"/>
    </xf>
    <xf numFmtId="0" fontId="4" fillId="0" borderId="45" xfId="0" applyNumberFormat="1" applyFont="1" applyFill="1" applyBorder="1" applyAlignment="1">
      <alignment horizontal="center" vertical="top" wrapText="1"/>
    </xf>
    <xf numFmtId="0" fontId="4" fillId="0" borderId="53" xfId="0" applyNumberFormat="1" applyFont="1" applyFill="1" applyBorder="1" applyAlignment="1">
      <alignment horizontal="center" vertical="top" wrapText="1"/>
    </xf>
    <xf numFmtId="0" fontId="4" fillId="0" borderId="64" xfId="0" applyNumberFormat="1" applyFont="1" applyFill="1" applyBorder="1" applyAlignment="1">
      <alignment horizontal="center" vertical="top" wrapText="1"/>
    </xf>
    <xf numFmtId="164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center" wrapText="1"/>
    </xf>
    <xf numFmtId="0" fontId="3" fillId="0" borderId="58" xfId="1" applyNumberFormat="1" applyFont="1" applyFill="1" applyBorder="1" applyAlignment="1">
      <alignment horizontal="center" vertical="top" wrapText="1"/>
    </xf>
    <xf numFmtId="0" fontId="3" fillId="0" borderId="62" xfId="1" applyNumberFormat="1" applyFont="1" applyFill="1" applyBorder="1" applyAlignment="1">
      <alignment horizontal="center" vertical="top" wrapText="1"/>
    </xf>
    <xf numFmtId="0" fontId="3" fillId="0" borderId="57" xfId="1" applyNumberFormat="1" applyFont="1" applyFill="1" applyBorder="1" applyAlignment="1">
      <alignment horizontal="center" vertical="top" wrapText="1"/>
    </xf>
    <xf numFmtId="0" fontId="3" fillId="0" borderId="63" xfId="1" applyNumberFormat="1" applyFont="1" applyFill="1" applyBorder="1" applyAlignment="1">
      <alignment horizontal="center" vertical="top" wrapText="1"/>
    </xf>
    <xf numFmtId="0" fontId="3" fillId="0" borderId="59" xfId="1" applyNumberFormat="1" applyFont="1" applyFill="1" applyBorder="1" applyAlignment="1">
      <alignment horizontal="center" vertical="top" wrapText="1"/>
    </xf>
    <xf numFmtId="0" fontId="3" fillId="0" borderId="27" xfId="1" applyNumberFormat="1" applyFont="1" applyFill="1" applyBorder="1" applyAlignment="1">
      <alignment horizontal="center" vertical="top" wrapText="1"/>
    </xf>
    <xf numFmtId="0" fontId="3" fillId="0" borderId="60" xfId="1" applyNumberFormat="1" applyFont="1" applyFill="1" applyBorder="1" applyAlignment="1">
      <alignment horizontal="center" vertical="top" wrapText="1"/>
    </xf>
    <xf numFmtId="0" fontId="3" fillId="0" borderId="61" xfId="1" applyNumberFormat="1" applyFont="1" applyFill="1" applyBorder="1" applyAlignment="1">
      <alignment horizontal="center" vertical="top" wrapText="1"/>
    </xf>
    <xf numFmtId="0" fontId="3" fillId="0" borderId="56" xfId="1" applyNumberFormat="1" applyFont="1" applyFill="1" applyBorder="1" applyAlignment="1">
      <alignment horizontal="center" vertical="top" wrapText="1"/>
    </xf>
    <xf numFmtId="0" fontId="7" fillId="0" borderId="27" xfId="1" applyNumberFormat="1" applyFont="1" applyFill="1" applyBorder="1" applyAlignment="1">
      <alignment horizontal="center" vertical="top" wrapText="1"/>
    </xf>
    <xf numFmtId="0" fontId="1" fillId="0" borderId="27" xfId="1" applyFont="1" applyFill="1" applyAlignment="1">
      <alignment horizontal="right" wrapText="1"/>
    </xf>
    <xf numFmtId="0" fontId="1" fillId="0" borderId="27" xfId="1" applyFont="1" applyFill="1" applyAlignment="1">
      <alignment horizontal="right"/>
    </xf>
    <xf numFmtId="0" fontId="8" fillId="0" borderId="47" xfId="1" applyNumberFormat="1" applyFont="1" applyFill="1" applyBorder="1" applyAlignment="1">
      <alignment horizontal="center" vertical="top" wrapText="1"/>
    </xf>
    <xf numFmtId="2" fontId="3" fillId="0" borderId="47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center" vertical="top"/>
    </xf>
    <xf numFmtId="165" fontId="4" fillId="0" borderId="7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center" vertical="top" wrapText="1"/>
    </xf>
    <xf numFmtId="0" fontId="4" fillId="0" borderId="14" xfId="0" applyNumberFormat="1" applyFont="1" applyFill="1" applyBorder="1" applyAlignment="1">
      <alignment horizontal="left" vertical="top" wrapText="1"/>
    </xf>
    <xf numFmtId="0" fontId="4" fillId="0" borderId="39" xfId="0" applyNumberFormat="1" applyFont="1" applyFill="1" applyBorder="1" applyAlignment="1">
      <alignment horizontal="left" vertical="top" wrapText="1"/>
    </xf>
    <xf numFmtId="0" fontId="4" fillId="0" borderId="33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16" xfId="0" applyNumberFormat="1" applyFont="1" applyFill="1" applyBorder="1" applyAlignment="1">
      <alignment horizontal="left" vertical="top" wrapText="1"/>
    </xf>
    <xf numFmtId="0" fontId="1" fillId="0" borderId="11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16" xfId="0" applyNumberFormat="1" applyFont="1" applyFill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right" vertical="top" wrapText="1"/>
    </xf>
    <xf numFmtId="0" fontId="9" fillId="0" borderId="23" xfId="0" applyNumberFormat="1" applyFont="1" applyBorder="1" applyAlignment="1">
      <alignment horizontal="right" vertical="top" wrapText="1"/>
    </xf>
    <xf numFmtId="0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6" fillId="0" borderId="7" xfId="0" applyNumberFormat="1" applyFont="1" applyBorder="1" applyAlignment="1">
      <alignment horizontal="left" vertical="top"/>
    </xf>
    <xf numFmtId="0" fontId="6" fillId="0" borderId="9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9" fillId="0" borderId="8" xfId="0" applyNumberFormat="1" applyFont="1" applyBorder="1" applyAlignment="1">
      <alignment vertical="top" wrapText="1"/>
    </xf>
    <xf numFmtId="0" fontId="9" fillId="0" borderId="40" xfId="0" applyNumberFormat="1" applyFont="1" applyBorder="1" applyAlignment="1">
      <alignment vertical="top" wrapText="1"/>
    </xf>
    <xf numFmtId="0" fontId="9" fillId="0" borderId="41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1" xfId="0" applyNumberFormat="1" applyFont="1" applyBorder="1" applyAlignment="1">
      <alignment horizontal="left" vertical="top" wrapText="1"/>
    </xf>
    <xf numFmtId="0" fontId="9" fillId="0" borderId="32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vertical="top" wrapText="1"/>
    </xf>
    <xf numFmtId="0" fontId="9" fillId="0" borderId="33" xfId="0" applyNumberFormat="1" applyFont="1" applyBorder="1" applyAlignment="1">
      <alignment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34" xfId="0" applyNumberFormat="1" applyFont="1" applyBorder="1" applyAlignment="1">
      <alignment horizontal="left" vertical="top" wrapText="1"/>
    </xf>
    <xf numFmtId="0" fontId="9" fillId="0" borderId="35" xfId="0" applyNumberFormat="1" applyFont="1" applyBorder="1" applyAlignment="1">
      <alignment horizontal="left" vertical="top" wrapText="1"/>
    </xf>
    <xf numFmtId="0" fontId="2" fillId="0" borderId="23" xfId="0" applyNumberFormat="1" applyFont="1" applyBorder="1" applyAlignment="1">
      <alignment horizontal="right" vertical="top" wrapText="1"/>
    </xf>
    <xf numFmtId="0" fontId="2" fillId="0" borderId="24" xfId="0" applyNumberFormat="1" applyFont="1" applyBorder="1" applyAlignment="1">
      <alignment horizontal="right" vertical="top" wrapText="1"/>
    </xf>
    <xf numFmtId="0" fontId="2" fillId="0" borderId="25" xfId="0" applyNumberFormat="1" applyFont="1" applyBorder="1" applyAlignment="1">
      <alignment horizontal="right" vertical="top" wrapText="1"/>
    </xf>
    <xf numFmtId="0" fontId="2" fillId="0" borderId="26" xfId="0" applyNumberFormat="1" applyFont="1" applyBorder="1" applyAlignment="1">
      <alignment horizontal="right" vertical="top" wrapText="1"/>
    </xf>
    <xf numFmtId="0" fontId="2" fillId="0" borderId="27" xfId="0" applyNumberFormat="1" applyFont="1" applyBorder="1" applyAlignment="1">
      <alignment horizontal="right" vertical="top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left" vertical="top" wrapText="1"/>
    </xf>
    <xf numFmtId="0" fontId="4" fillId="0" borderId="39" xfId="0" applyNumberFormat="1" applyFont="1" applyBorder="1" applyAlignment="1">
      <alignment horizontal="left" vertical="top" wrapText="1"/>
    </xf>
    <xf numFmtId="0" fontId="4" fillId="0" borderId="38" xfId="0" applyNumberFormat="1" applyFont="1" applyBorder="1" applyAlignment="1">
      <alignment horizontal="left" vertical="top" wrapText="1"/>
    </xf>
    <xf numFmtId="0" fontId="3" fillId="0" borderId="18" xfId="0" applyNumberFormat="1" applyFont="1" applyBorder="1" applyAlignment="1">
      <alignment horizontal="center" vertical="top" wrapText="1"/>
    </xf>
    <xf numFmtId="0" fontId="3" fillId="0" borderId="40" xfId="0" applyNumberFormat="1" applyFont="1" applyBorder="1" applyAlignment="1">
      <alignment horizontal="center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0" borderId="16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9" fillId="0" borderId="27" xfId="3" applyNumberFormat="1" applyFont="1" applyBorder="1" applyAlignment="1">
      <alignment horizontal="right" vertical="top" wrapText="1"/>
    </xf>
    <xf numFmtId="0" fontId="9" fillId="0" borderId="47" xfId="3" applyNumberFormat="1" applyFont="1" applyBorder="1" applyAlignment="1">
      <alignment horizontal="center" vertical="center"/>
    </xf>
    <xf numFmtId="0" fontId="9" fillId="0" borderId="47" xfId="3" applyNumberFormat="1" applyFont="1" applyBorder="1" applyAlignment="1">
      <alignment horizontal="center" vertical="center" wrapText="1"/>
    </xf>
    <xf numFmtId="0" fontId="9" fillId="0" borderId="47" xfId="3" applyFont="1" applyBorder="1" applyAlignment="1">
      <alignment horizontal="center" vertical="top" wrapText="1"/>
    </xf>
    <xf numFmtId="0" fontId="2" fillId="0" borderId="56" xfId="3" applyNumberFormat="1" applyFont="1" applyBorder="1" applyAlignment="1">
      <alignment horizontal="center" vertical="top" wrapText="1"/>
    </xf>
    <xf numFmtId="0" fontId="9" fillId="0" borderId="47" xfId="3" applyNumberFormat="1" applyFont="1" applyFill="1" applyBorder="1" applyAlignment="1">
      <alignment horizontal="center" vertical="top" wrapText="1"/>
    </xf>
    <xf numFmtId="0" fontId="2" fillId="0" borderId="27" xfId="5" applyNumberFormat="1" applyFont="1" applyBorder="1" applyAlignment="1">
      <alignment horizontal="right" vertical="top" wrapText="1"/>
    </xf>
    <xf numFmtId="0" fontId="2" fillId="0" borderId="27" xfId="5" applyNumberFormat="1" applyFont="1" applyBorder="1" applyAlignment="1">
      <alignment horizontal="center" vertical="top" wrapText="1"/>
    </xf>
    <xf numFmtId="0" fontId="4" fillId="0" borderId="12" xfId="5" applyNumberFormat="1" applyFont="1" applyBorder="1" applyAlignment="1">
      <alignment horizontal="center" vertical="center" wrapText="1"/>
    </xf>
    <xf numFmtId="0" fontId="4" fillId="0" borderId="20" xfId="5" applyNumberFormat="1" applyFont="1" applyBorder="1" applyAlignment="1">
      <alignment horizontal="center" vertical="center" wrapText="1"/>
    </xf>
    <xf numFmtId="0" fontId="4" fillId="0" borderId="8" xfId="5" applyNumberFormat="1" applyFont="1" applyBorder="1" applyAlignment="1">
      <alignment horizontal="center" vertical="center" wrapText="1"/>
    </xf>
    <xf numFmtId="0" fontId="4" fillId="0" borderId="10" xfId="5" applyNumberFormat="1" applyFont="1" applyBorder="1" applyAlignment="1">
      <alignment horizontal="center" vertical="center" wrapText="1"/>
    </xf>
    <xf numFmtId="0" fontId="3" fillId="0" borderId="18" xfId="5" applyNumberFormat="1" applyFont="1" applyBorder="1" applyAlignment="1">
      <alignment horizontal="center" vertical="center" wrapText="1"/>
    </xf>
    <xf numFmtId="0" fontId="3" fillId="0" borderId="40" xfId="5" applyNumberFormat="1" applyFont="1" applyBorder="1" applyAlignment="1">
      <alignment horizontal="center" vertical="center" wrapText="1"/>
    </xf>
    <xf numFmtId="0" fontId="4" fillId="0" borderId="7" xfId="5" applyNumberFormat="1" applyFont="1" applyBorder="1" applyAlignment="1">
      <alignment horizontal="center" vertical="center" wrapText="1"/>
    </xf>
    <xf numFmtId="0" fontId="4" fillId="0" borderId="15" xfId="5" applyNumberFormat="1" applyFont="1" applyBorder="1" applyAlignment="1">
      <alignment horizontal="center" vertical="center" wrapText="1"/>
    </xf>
    <xf numFmtId="0" fontId="4" fillId="0" borderId="15" xfId="5" applyNumberFormat="1" applyFont="1" applyBorder="1" applyAlignment="1">
      <alignment horizontal="center" vertical="top" wrapText="1"/>
    </xf>
    <xf numFmtId="0" fontId="4" fillId="0" borderId="20" xfId="5" applyNumberFormat="1" applyFont="1" applyBorder="1" applyAlignment="1">
      <alignment horizontal="center" vertical="top" wrapText="1"/>
    </xf>
    <xf numFmtId="0" fontId="4" fillId="0" borderId="39" xfId="5" applyNumberFormat="1" applyFont="1" applyBorder="1" applyAlignment="1">
      <alignment horizontal="left" vertical="top" wrapText="1"/>
    </xf>
    <xf numFmtId="0" fontId="3" fillId="0" borderId="18" xfId="5" applyNumberFormat="1" applyFont="1" applyBorder="1" applyAlignment="1">
      <alignment horizontal="center" vertical="top" wrapText="1"/>
    </xf>
    <xf numFmtId="0" fontId="3" fillId="0" borderId="40" xfId="5" applyNumberFormat="1" applyFont="1" applyBorder="1" applyAlignment="1">
      <alignment horizontal="center" vertical="top" wrapText="1"/>
    </xf>
    <xf numFmtId="0" fontId="4" fillId="0" borderId="12" xfId="5" applyNumberFormat="1" applyFont="1" applyBorder="1" applyAlignment="1">
      <alignment horizontal="left" vertical="top" wrapText="1"/>
    </xf>
    <xf numFmtId="0" fontId="4" fillId="0" borderId="20" xfId="5" applyNumberFormat="1" applyFont="1" applyBorder="1" applyAlignment="1">
      <alignment horizontal="left" vertical="top" wrapText="1"/>
    </xf>
    <xf numFmtId="0" fontId="4" fillId="0" borderId="7" xfId="5" applyNumberFormat="1" applyFont="1" applyBorder="1" applyAlignment="1">
      <alignment horizontal="left" vertical="top" wrapText="1"/>
    </xf>
    <xf numFmtId="0" fontId="4" fillId="0" borderId="15" xfId="5" applyNumberFormat="1" applyFont="1" applyBorder="1" applyAlignment="1">
      <alignment horizontal="left" vertical="top" wrapText="1"/>
    </xf>
    <xf numFmtId="0" fontId="3" fillId="0" borderId="7" xfId="5" applyNumberFormat="1" applyFont="1" applyBorder="1" applyAlignment="1">
      <alignment horizontal="center" vertical="center" wrapText="1"/>
    </xf>
    <xf numFmtId="0" fontId="3" fillId="0" borderId="15" xfId="5" applyNumberFormat="1" applyFont="1" applyBorder="1" applyAlignment="1">
      <alignment horizontal="center" vertical="center" wrapText="1"/>
    </xf>
    <xf numFmtId="0" fontId="4" fillId="0" borderId="7" xfId="5" applyNumberFormat="1" applyFont="1" applyBorder="1" applyAlignment="1">
      <alignment horizontal="center" vertical="top" wrapText="1"/>
    </xf>
    <xf numFmtId="0" fontId="3" fillId="0" borderId="7" xfId="5" applyNumberFormat="1" applyFont="1" applyBorder="1" applyAlignment="1">
      <alignment horizontal="center" vertical="top" wrapText="1"/>
    </xf>
    <xf numFmtId="0" fontId="3" fillId="0" borderId="20" xfId="5" applyNumberFormat="1" applyFont="1" applyBorder="1" applyAlignment="1">
      <alignment horizontal="center" vertical="top" wrapText="1"/>
    </xf>
    <xf numFmtId="0" fontId="3" fillId="0" borderId="15" xfId="5" applyNumberFormat="1" applyFont="1" applyBorder="1" applyAlignment="1">
      <alignment horizontal="center" vertical="top" wrapText="1"/>
    </xf>
    <xf numFmtId="0" fontId="20" fillId="0" borderId="7" xfId="5" applyNumberFormat="1" applyFont="1" applyBorder="1" applyAlignment="1">
      <alignment horizontal="left" vertical="top" wrapText="1"/>
    </xf>
    <xf numFmtId="0" fontId="18" fillId="0" borderId="20" xfId="5" applyNumberFormat="1" applyFont="1" applyBorder="1" applyAlignment="1">
      <alignment horizontal="left" vertical="top" wrapText="1"/>
    </xf>
    <xf numFmtId="0" fontId="18" fillId="0" borderId="15" xfId="5" applyNumberFormat="1" applyFont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Docs\&#1055;&#1054;&#1057;&#1058;&#1040;&#1053;&#1054;&#1042;&#1051;&#1045;&#1053;&#1048;&#1071;\&#1055;&#1056;&#1054;&#1043;&#1056;&#1040;&#1052;&#1052;&#1040;%20&#1056;&#1040;&#1047;&#1042;&#1048;&#1058;&#1048;&#1071;%20&#1054;&#1041;&#1056;&#1040;&#1047;&#1054;&#1042;&#1040;&#1053;&#1048;&#1071;\&#1055;&#1056;&#1054;&#1075;&#1088;&#1072;&#1084;&#1084;&#1072;%2020-24%202021%20&#1075;&#1086;&#1076;%20%20&#1086;&#1090;%2002.07.21%20&#8470;%20272\&#1086;&#1090;%2002.07.2021%20&#8470;%20272%20%20%20%20%20%20%20%20%20%20&#1053;&#1054;&#1042;&#1040;&#1071;%20&#1055;&#1056;&#1054;&#1043;&#1056;&#1040;&#1052;&#1052;&#1040;%2020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90;%20.12.2021-2022,23%20&#8470;%20%20%20%20%20%20%20%20%20%20&#1053;&#1054;&#1042;&#1040;&#1071;%20&#1055;&#1056;&#1054;&#1043;&#1056;&#1040;&#1052;&#1052;&#1040;%2020-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8;&#1086;&#1075;&#1088;&#1072;&#1084;&#1084;&#1072;%20&#1086;&#1073;&#1088;&#1072;&#1079;&#1086;&#1074;&#1072;&#1085;&#1080;&#1077;%20&#1076;&#1086;%2022.10.2021/&#1086;&#1090;%20.08.2021%20&#8470;%20%20%20%20%20%20%20%20%20%20&#1053;&#1054;&#1042;&#1040;&#1071;%20&#1055;&#1056;&#1054;&#1043;&#1056;&#1040;&#1052;&#1052;&#1040;%2020-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G10">
            <v>18046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Приложение 4 "/>
      <sheetName val="Приложение к подпрограмме 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>
            <v>18046</v>
          </cell>
          <cell r="H10">
            <v>18350.3</v>
          </cell>
          <cell r="I10">
            <v>23557</v>
          </cell>
          <cell r="J10">
            <v>23571.3</v>
          </cell>
          <cell r="K10">
            <v>23571.3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4"/>
      <sheetName val="Приложение к подпрограмме IV"/>
      <sheetName val="Приложение 3"/>
      <sheetName val="Приложение к подпрограмме III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F11">
            <v>0</v>
          </cell>
        </row>
        <row r="12">
          <cell r="F12">
            <v>0</v>
          </cell>
          <cell r="G12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view="pageLayout" workbookViewId="0">
      <selection activeCell="A7" sqref="A7"/>
    </sheetView>
  </sheetViews>
  <sheetFormatPr defaultColWidth="8" defaultRowHeight="15"/>
  <cols>
    <col min="1" max="1" width="36.5703125" customWidth="1"/>
    <col min="2" max="7" width="15.28515625" customWidth="1"/>
    <col min="8" max="8" width="11.140625" customWidth="1"/>
    <col min="9" max="9" width="12.140625" customWidth="1"/>
    <col min="10" max="10" width="11" customWidth="1"/>
  </cols>
  <sheetData>
    <row r="1" spans="1:10" ht="18.75">
      <c r="A1" s="2"/>
      <c r="B1" s="2"/>
      <c r="C1" s="2"/>
      <c r="D1" s="2"/>
      <c r="E1" s="197" t="s">
        <v>0</v>
      </c>
      <c r="F1" s="198"/>
      <c r="G1" s="198"/>
      <c r="H1" s="198"/>
      <c r="I1" s="198"/>
      <c r="J1" s="199"/>
    </row>
    <row r="2" spans="1:10" ht="18.75">
      <c r="A2" s="2"/>
      <c r="B2" s="2"/>
      <c r="C2" s="2"/>
      <c r="D2" s="2"/>
      <c r="E2" s="200" t="s">
        <v>1</v>
      </c>
      <c r="F2" s="201"/>
      <c r="G2" s="201"/>
      <c r="H2" s="201"/>
      <c r="I2" s="201"/>
      <c r="J2" s="202"/>
    </row>
    <row r="3" spans="1:10" ht="18.75">
      <c r="A3" s="2"/>
      <c r="B3" s="2"/>
      <c r="C3" s="2"/>
      <c r="D3" s="197" t="s">
        <v>2</v>
      </c>
      <c r="E3" s="198"/>
      <c r="F3" s="198"/>
      <c r="G3" s="198"/>
      <c r="H3" s="198"/>
      <c r="I3" s="198"/>
      <c r="J3" s="199"/>
    </row>
    <row r="4" spans="1:10" ht="18.75">
      <c r="A4" s="2"/>
      <c r="B4" s="2"/>
      <c r="C4" s="2"/>
      <c r="D4" s="2"/>
      <c r="E4" s="197"/>
      <c r="F4" s="198"/>
      <c r="G4" s="198"/>
      <c r="H4" s="198"/>
      <c r="I4" s="198"/>
      <c r="J4" s="199"/>
    </row>
    <row r="5" spans="1:10" ht="7.5" customHeight="1">
      <c r="A5" s="2"/>
      <c r="B5" s="2"/>
      <c r="C5" s="2"/>
      <c r="D5" s="2"/>
      <c r="E5" s="2"/>
      <c r="F5" s="3"/>
      <c r="G5" s="2"/>
      <c r="H5" s="2"/>
      <c r="I5" s="2"/>
      <c r="J5" s="2"/>
    </row>
    <row r="6" spans="1:10" ht="39" customHeight="1">
      <c r="A6" s="203" t="s">
        <v>179</v>
      </c>
      <c r="B6" s="204"/>
      <c r="C6" s="204"/>
      <c r="D6" s="204"/>
      <c r="E6" s="204"/>
      <c r="F6" s="204"/>
      <c r="G6" s="204"/>
      <c r="H6" s="204"/>
      <c r="I6" s="204"/>
      <c r="J6" s="205"/>
    </row>
    <row r="7" spans="1:10" ht="25.5" customHeight="1">
      <c r="A7" s="83" t="s">
        <v>3</v>
      </c>
      <c r="B7" s="206" t="s">
        <v>4</v>
      </c>
      <c r="C7" s="206"/>
      <c r="D7" s="206"/>
      <c r="E7" s="206"/>
      <c r="F7" s="206"/>
      <c r="G7" s="206"/>
      <c r="H7" s="206"/>
      <c r="I7" s="206"/>
      <c r="J7" s="206"/>
    </row>
    <row r="8" spans="1:10" ht="60.75" customHeight="1">
      <c r="A8" s="153" t="s">
        <v>5</v>
      </c>
      <c r="B8" s="81" t="s">
        <v>8</v>
      </c>
      <c r="C8" s="81" t="s">
        <v>9</v>
      </c>
      <c r="D8" s="81" t="s">
        <v>10</v>
      </c>
      <c r="E8" s="81" t="s">
        <v>11</v>
      </c>
      <c r="F8" s="81" t="s">
        <v>12</v>
      </c>
      <c r="G8" s="81" t="s">
        <v>13</v>
      </c>
      <c r="H8" s="207" t="s">
        <v>168</v>
      </c>
      <c r="I8" s="208"/>
      <c r="J8" s="209"/>
    </row>
    <row r="9" spans="1:10" ht="31.5" customHeight="1">
      <c r="A9" s="136" t="s">
        <v>165</v>
      </c>
      <c r="B9" s="84">
        <f t="shared" ref="B9:B10" si="0">C9+D9+E9+F9+G9</f>
        <v>1940664</v>
      </c>
      <c r="C9" s="84">
        <f>C10+C12</f>
        <v>494398.6</v>
      </c>
      <c r="D9" s="84">
        <f>D10+D12</f>
        <v>493923.4</v>
      </c>
      <c r="E9" s="84">
        <f>E10+E12</f>
        <v>308521</v>
      </c>
      <c r="F9" s="84">
        <f>F10+F12</f>
        <v>458171</v>
      </c>
      <c r="G9" s="84">
        <f>G10+G12</f>
        <v>185650</v>
      </c>
      <c r="H9" s="210" t="s">
        <v>134</v>
      </c>
      <c r="I9" s="210"/>
      <c r="J9" s="210"/>
    </row>
    <row r="10" spans="1:10" ht="31.5" customHeight="1">
      <c r="A10" s="136" t="s">
        <v>14</v>
      </c>
      <c r="B10" s="84">
        <f t="shared" si="0"/>
        <v>1107044</v>
      </c>
      <c r="C10" s="84">
        <f>C15+C20</f>
        <v>354582</v>
      </c>
      <c r="D10" s="84">
        <f>D15+D20</f>
        <v>345829</v>
      </c>
      <c r="E10" s="84">
        <f t="shared" ref="E10:G10" si="1">E15+E20</f>
        <v>129995</v>
      </c>
      <c r="F10" s="84">
        <f t="shared" si="1"/>
        <v>252043</v>
      </c>
      <c r="G10" s="84">
        <f t="shared" si="1"/>
        <v>24595</v>
      </c>
      <c r="H10" s="210"/>
      <c r="I10" s="210"/>
      <c r="J10" s="210"/>
    </row>
    <row r="11" spans="1:10" ht="31.5" customHeight="1">
      <c r="A11" s="154" t="s">
        <v>51</v>
      </c>
      <c r="B11" s="155">
        <v>0</v>
      </c>
      <c r="C11" s="155">
        <v>0</v>
      </c>
      <c r="D11" s="155">
        <v>0</v>
      </c>
      <c r="E11" s="155">
        <v>0</v>
      </c>
      <c r="F11" s="155">
        <v>0</v>
      </c>
      <c r="G11" s="155">
        <v>0</v>
      </c>
      <c r="H11" s="210"/>
      <c r="I11" s="210"/>
      <c r="J11" s="210"/>
    </row>
    <row r="12" spans="1:10" ht="31.5" customHeight="1">
      <c r="A12" s="136" t="s">
        <v>135</v>
      </c>
      <c r="B12" s="84">
        <f>C12+D12+E12+F12+G12</f>
        <v>833620</v>
      </c>
      <c r="C12" s="84">
        <f>C17+C21</f>
        <v>139816.6</v>
      </c>
      <c r="D12" s="84">
        <f>D17+D21</f>
        <v>148094.39999999999</v>
      </c>
      <c r="E12" s="84">
        <f>E17+E21</f>
        <v>178526</v>
      </c>
      <c r="F12" s="84">
        <f>F17+F21</f>
        <v>206128</v>
      </c>
      <c r="G12" s="84">
        <f>G17+G21</f>
        <v>161055</v>
      </c>
      <c r="H12" s="210"/>
      <c r="I12" s="210"/>
      <c r="J12" s="210"/>
    </row>
    <row r="13" spans="1:10" ht="31.5" customHeight="1">
      <c r="A13" s="136" t="s">
        <v>166</v>
      </c>
      <c r="B13" s="84">
        <v>0</v>
      </c>
      <c r="C13" s="84">
        <v>0</v>
      </c>
      <c r="D13" s="84">
        <v>0</v>
      </c>
      <c r="E13" s="84">
        <v>0</v>
      </c>
      <c r="F13" s="84">
        <v>0</v>
      </c>
      <c r="G13" s="84">
        <v>0</v>
      </c>
      <c r="H13" s="210"/>
      <c r="I13" s="210"/>
      <c r="J13" s="210"/>
    </row>
    <row r="14" spans="1:10" ht="38.25" customHeight="1">
      <c r="A14" s="136" t="s">
        <v>167</v>
      </c>
      <c r="B14" s="84">
        <f>C14+D14+E14+F14+G14</f>
        <v>1551945</v>
      </c>
      <c r="C14" s="84">
        <f>C15+C17</f>
        <v>494398.6</v>
      </c>
      <c r="D14" s="84">
        <f t="shared" ref="D14:G14" si="2">D15+D17</f>
        <v>493923.4</v>
      </c>
      <c r="E14" s="84">
        <f t="shared" si="2"/>
        <v>192848</v>
      </c>
      <c r="F14" s="84">
        <f t="shared" si="2"/>
        <v>185125</v>
      </c>
      <c r="G14" s="84">
        <f t="shared" si="2"/>
        <v>185650</v>
      </c>
      <c r="H14" s="211" t="s">
        <v>176</v>
      </c>
      <c r="I14" s="211"/>
      <c r="J14" s="211"/>
    </row>
    <row r="15" spans="1:10" ht="25.5" customHeight="1">
      <c r="A15" s="136" t="s">
        <v>14</v>
      </c>
      <c r="B15" s="84">
        <f t="shared" ref="B15:B21" si="3">C15+D15+E15+F15+G15</f>
        <v>783240</v>
      </c>
      <c r="C15" s="84">
        <f>'Приложение к подпрограмме I'!G8+'Приложение к подпрограмме I'!G20</f>
        <v>354582</v>
      </c>
      <c r="D15" s="84">
        <f>'Приложение к подпрограмме I'!H8+'Приложение к подпрограмме I'!H20</f>
        <v>345829</v>
      </c>
      <c r="E15" s="84">
        <f>'Приложение к подпрограмме I'!I20</f>
        <v>33639</v>
      </c>
      <c r="F15" s="84">
        <f>'Приложение к подпрограмме I'!J20</f>
        <v>24595</v>
      </c>
      <c r="G15" s="84">
        <f>'Приложение к подпрограмме I'!K8+'Приложение к подпрограмме I'!K20</f>
        <v>24595</v>
      </c>
      <c r="H15" s="211"/>
      <c r="I15" s="211"/>
      <c r="J15" s="211"/>
    </row>
    <row r="16" spans="1:10" ht="25.5" customHeight="1">
      <c r="A16" s="154" t="s">
        <v>51</v>
      </c>
      <c r="B16" s="155">
        <v>0</v>
      </c>
      <c r="C16" s="155">
        <v>0</v>
      </c>
      <c r="D16" s="155">
        <v>0</v>
      </c>
      <c r="E16" s="155">
        <v>0</v>
      </c>
      <c r="F16" s="155">
        <v>0</v>
      </c>
      <c r="G16" s="155">
        <v>0</v>
      </c>
      <c r="H16" s="211"/>
      <c r="I16" s="211"/>
      <c r="J16" s="211"/>
    </row>
    <row r="17" spans="1:10" ht="30" customHeight="1">
      <c r="A17" s="136" t="s">
        <v>135</v>
      </c>
      <c r="B17" s="84">
        <f t="shared" si="3"/>
        <v>768705</v>
      </c>
      <c r="C17" s="84">
        <f>'Приложение к подпрограмме I'!G9+'Приложение к подпрограмме I'!G21</f>
        <v>139816.6</v>
      </c>
      <c r="D17" s="84">
        <f>'Приложение к подпрограмме I'!H9+'Приложение к подпрограмме I'!H21</f>
        <v>148094.39999999999</v>
      </c>
      <c r="E17" s="84">
        <f>'Приложение к подпрограмме I'!I21+'Приложение к подпрограмме I'!H12</f>
        <v>159209</v>
      </c>
      <c r="F17" s="84">
        <f>'Приложение к подпрограмме I'!J21+'Приложение к подпрограмме I'!J12</f>
        <v>160530</v>
      </c>
      <c r="G17" s="84">
        <f>'Приложение к подпрограмме I'!K9+'Приложение к подпрограмме I'!K21</f>
        <v>161055</v>
      </c>
      <c r="H17" s="211"/>
      <c r="I17" s="211"/>
      <c r="J17" s="211"/>
    </row>
    <row r="18" spans="1:10" ht="30" customHeight="1">
      <c r="A18" s="136" t="s">
        <v>166</v>
      </c>
      <c r="B18" s="84">
        <v>0</v>
      </c>
      <c r="C18" s="84">
        <v>0</v>
      </c>
      <c r="D18" s="84">
        <v>0</v>
      </c>
      <c r="E18" s="84">
        <v>0</v>
      </c>
      <c r="F18" s="84">
        <v>0</v>
      </c>
      <c r="G18" s="84">
        <v>0</v>
      </c>
      <c r="H18" s="211"/>
      <c r="I18" s="211"/>
      <c r="J18" s="211"/>
    </row>
    <row r="19" spans="1:10" ht="38.25" customHeight="1">
      <c r="A19" s="136" t="s">
        <v>167</v>
      </c>
      <c r="B19" s="84">
        <f t="shared" si="3"/>
        <v>388719</v>
      </c>
      <c r="C19" s="85">
        <f>C20+C21</f>
        <v>0</v>
      </c>
      <c r="D19" s="85">
        <f t="shared" ref="D19:G19" si="4">D20+D21</f>
        <v>0</v>
      </c>
      <c r="E19" s="85">
        <f t="shared" si="4"/>
        <v>115673</v>
      </c>
      <c r="F19" s="85">
        <f t="shared" si="4"/>
        <v>273046</v>
      </c>
      <c r="G19" s="85">
        <f t="shared" si="4"/>
        <v>0</v>
      </c>
      <c r="H19" s="196" t="s">
        <v>140</v>
      </c>
      <c r="I19" s="196"/>
      <c r="J19" s="196"/>
    </row>
    <row r="20" spans="1:10" ht="15.75" customHeight="1">
      <c r="A20" s="136" t="s">
        <v>14</v>
      </c>
      <c r="B20" s="84">
        <f t="shared" si="3"/>
        <v>323804</v>
      </c>
      <c r="C20" s="85">
        <v>0</v>
      </c>
      <c r="D20" s="85">
        <v>0</v>
      </c>
      <c r="E20" s="176">
        <f>'Приложение к подпрограмме I'!I17</f>
        <v>96356</v>
      </c>
      <c r="F20" s="176">
        <f>'Приложение к подпрограмме I'!J17</f>
        <v>227448</v>
      </c>
      <c r="G20" s="85">
        <v>0</v>
      </c>
      <c r="H20" s="196"/>
      <c r="I20" s="196"/>
      <c r="J20" s="196"/>
    </row>
    <row r="21" spans="1:10">
      <c r="A21" s="154" t="s">
        <v>51</v>
      </c>
      <c r="B21" s="84">
        <f t="shared" si="3"/>
        <v>64915</v>
      </c>
      <c r="C21" s="85">
        <v>0</v>
      </c>
      <c r="D21" s="85">
        <v>0</v>
      </c>
      <c r="E21" s="176">
        <f>'Приложение к подпрограмме I'!I18</f>
        <v>19317</v>
      </c>
      <c r="F21" s="176">
        <f>'Приложение к подпрограмме I'!J18</f>
        <v>45598</v>
      </c>
      <c r="G21" s="85">
        <v>0</v>
      </c>
      <c r="H21" s="196"/>
      <c r="I21" s="196"/>
      <c r="J21" s="196"/>
    </row>
    <row r="22" spans="1:10">
      <c r="A22" s="136" t="s">
        <v>135</v>
      </c>
      <c r="B22" s="84">
        <v>0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196"/>
      <c r="I22" s="196"/>
      <c r="J22" s="196"/>
    </row>
    <row r="23" spans="1:10">
      <c r="A23" s="136" t="s">
        <v>166</v>
      </c>
      <c r="B23" s="84">
        <v>0</v>
      </c>
      <c r="C23" s="85">
        <v>0</v>
      </c>
      <c r="D23" s="85">
        <v>0</v>
      </c>
      <c r="E23" s="85">
        <v>0</v>
      </c>
      <c r="F23" s="85">
        <v>0</v>
      </c>
      <c r="G23" s="85">
        <v>0</v>
      </c>
      <c r="H23" s="196"/>
      <c r="I23" s="196"/>
      <c r="J23" s="196"/>
    </row>
    <row r="24" spans="1:10">
      <c r="H24" s="5"/>
      <c r="J24" s="52" t="s">
        <v>136</v>
      </c>
    </row>
    <row r="25" spans="1:10" ht="15.75">
      <c r="C25" s="6"/>
    </row>
  </sheetData>
  <mergeCells count="10">
    <mergeCell ref="H19:J23"/>
    <mergeCell ref="E1:J1"/>
    <mergeCell ref="E2:J2"/>
    <mergeCell ref="D3:J3"/>
    <mergeCell ref="E4:J4"/>
    <mergeCell ref="A6:J6"/>
    <mergeCell ref="B7:J7"/>
    <mergeCell ref="H8:J8"/>
    <mergeCell ref="H9:J13"/>
    <mergeCell ref="H14:J18"/>
  </mergeCells>
  <pageMargins left="0.6692913385826772" right="0.19685039370078741" top="0.59055118110236227" bottom="0.39370078740157483" header="0.11811023622047245" footer="0.51181102362204722"/>
  <pageSetup scale="79" firstPageNumber="31" orientation="landscape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"/>
  <sheetViews>
    <sheetView view="pageLayout" zoomScaleSheetLayoutView="115" workbookViewId="0">
      <selection activeCell="A3" sqref="A3:M3"/>
    </sheetView>
  </sheetViews>
  <sheetFormatPr defaultColWidth="8" defaultRowHeight="15"/>
  <cols>
    <col min="1" max="1" width="4.140625" style="58" customWidth="1"/>
    <col min="2" max="2" width="17.28515625" style="58" customWidth="1"/>
    <col min="3" max="4" width="12" style="58" customWidth="1"/>
    <col min="5" max="5" width="11.7109375" style="58" customWidth="1"/>
    <col min="6" max="6" width="8.5703125" style="58" customWidth="1"/>
    <col min="7" max="12" width="12.28515625" style="58" customWidth="1"/>
    <col min="13" max="13" width="18.5703125" style="58" customWidth="1"/>
    <col min="14" max="14" width="3.7109375" style="58" customWidth="1"/>
    <col min="15" max="16384" width="8" style="58"/>
  </cols>
  <sheetData>
    <row r="1" spans="1:20" ht="15.75" customHeight="1">
      <c r="J1" s="446" t="s">
        <v>92</v>
      </c>
      <c r="K1" s="446"/>
      <c r="L1" s="446"/>
      <c r="M1" s="446"/>
      <c r="N1" s="59"/>
      <c r="O1" s="59"/>
      <c r="P1" s="59"/>
      <c r="Q1" s="59"/>
      <c r="R1" s="59"/>
      <c r="S1" s="59"/>
      <c r="T1" s="59"/>
    </row>
    <row r="2" spans="1:20" ht="79.5" customHeight="1">
      <c r="J2" s="446"/>
      <c r="K2" s="446"/>
      <c r="L2" s="446"/>
      <c r="M2" s="446"/>
      <c r="N2" s="59"/>
      <c r="O2" s="59"/>
      <c r="P2" s="59"/>
      <c r="Q2" s="59"/>
      <c r="R2" s="59"/>
      <c r="S2" s="59"/>
      <c r="T2" s="59"/>
    </row>
    <row r="3" spans="1:20" ht="38.25" customHeight="1">
      <c r="A3" s="447" t="s">
        <v>186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59"/>
      <c r="O3" s="59"/>
      <c r="P3" s="59"/>
      <c r="Q3" s="59"/>
      <c r="R3" s="59"/>
      <c r="S3" s="59"/>
      <c r="T3" s="59"/>
    </row>
    <row r="4" spans="1:20" ht="29.25" customHeight="1">
      <c r="A4" s="448" t="s">
        <v>94</v>
      </c>
      <c r="B4" s="448" t="s">
        <v>19</v>
      </c>
      <c r="C4" s="465" t="s">
        <v>20</v>
      </c>
      <c r="D4" s="448" t="s">
        <v>21</v>
      </c>
      <c r="E4" s="465" t="s">
        <v>22</v>
      </c>
      <c r="F4" s="448" t="s">
        <v>95</v>
      </c>
      <c r="G4" s="450" t="s">
        <v>96</v>
      </c>
      <c r="H4" s="451"/>
      <c r="I4" s="451"/>
      <c r="J4" s="451"/>
      <c r="K4" s="451"/>
      <c r="L4" s="452" t="s">
        <v>25</v>
      </c>
      <c r="M4" s="454" t="s">
        <v>26</v>
      </c>
      <c r="N4" s="60"/>
      <c r="O4" s="59"/>
      <c r="P4" s="59"/>
      <c r="Q4" s="59"/>
      <c r="R4" s="59"/>
      <c r="S4" s="59"/>
      <c r="T4" s="59"/>
    </row>
    <row r="5" spans="1:20" ht="105.75" customHeight="1">
      <c r="A5" s="449"/>
      <c r="B5" s="449"/>
      <c r="C5" s="466"/>
      <c r="D5" s="449"/>
      <c r="E5" s="466"/>
      <c r="F5" s="449"/>
      <c r="G5" s="61" t="s">
        <v>9</v>
      </c>
      <c r="H5" s="62" t="s">
        <v>10</v>
      </c>
      <c r="I5" s="62" t="s">
        <v>11</v>
      </c>
      <c r="J5" s="62" t="s">
        <v>12</v>
      </c>
      <c r="K5" s="62" t="s">
        <v>13</v>
      </c>
      <c r="L5" s="453"/>
      <c r="M5" s="455"/>
      <c r="N5" s="60"/>
      <c r="O5" s="59"/>
      <c r="P5" s="59"/>
      <c r="Q5" s="59"/>
      <c r="R5" s="59"/>
      <c r="S5" s="59"/>
      <c r="T5" s="59"/>
    </row>
    <row r="6" spans="1:20" ht="17.25" customHeight="1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63">
        <v>9</v>
      </c>
      <c r="J6" s="63">
        <v>10</v>
      </c>
      <c r="K6" s="63">
        <v>11</v>
      </c>
      <c r="L6" s="64">
        <v>12</v>
      </c>
      <c r="M6" s="63">
        <v>13</v>
      </c>
      <c r="N6" s="60"/>
      <c r="O6" s="59"/>
      <c r="P6" s="59"/>
      <c r="Q6" s="59"/>
      <c r="R6" s="59"/>
      <c r="S6" s="59"/>
      <c r="T6" s="59"/>
    </row>
    <row r="7" spans="1:20" ht="39.75" customHeight="1">
      <c r="A7" s="456" t="s">
        <v>27</v>
      </c>
      <c r="B7" s="458" t="s">
        <v>97</v>
      </c>
      <c r="C7" s="459" t="s">
        <v>28</v>
      </c>
      <c r="D7" s="65" t="s">
        <v>98</v>
      </c>
      <c r="E7" s="66">
        <f>E8+E9</f>
        <v>0</v>
      </c>
      <c r="F7" s="67">
        <f t="shared" ref="F7:F15" si="0">G7+H7+I7+J7+K7</f>
        <v>107095.90000000001</v>
      </c>
      <c r="G7" s="66">
        <f>G8+G9</f>
        <v>18046</v>
      </c>
      <c r="H7" s="66">
        <f>H8+H9</f>
        <v>18350.3</v>
      </c>
      <c r="I7" s="66">
        <f>I8+I9</f>
        <v>23557</v>
      </c>
      <c r="J7" s="66">
        <f>J8+J9</f>
        <v>23571.3</v>
      </c>
      <c r="K7" s="68">
        <f>K8+K9</f>
        <v>23571.3</v>
      </c>
      <c r="L7" s="461" t="s">
        <v>99</v>
      </c>
      <c r="M7" s="463"/>
      <c r="N7" s="60"/>
      <c r="O7" s="59"/>
      <c r="P7" s="59"/>
      <c r="Q7" s="59"/>
      <c r="R7" s="59"/>
      <c r="S7" s="59"/>
      <c r="T7" s="59"/>
    </row>
    <row r="8" spans="1:20" ht="51.75" customHeight="1">
      <c r="A8" s="457"/>
      <c r="B8" s="458"/>
      <c r="C8" s="460"/>
      <c r="D8" s="69" t="s">
        <v>14</v>
      </c>
      <c r="E8" s="66">
        <v>0</v>
      </c>
      <c r="F8" s="67">
        <f t="shared" si="0"/>
        <v>0</v>
      </c>
      <c r="G8" s="66">
        <f t="shared" ref="G8:K9" si="1">G11+G14</f>
        <v>0</v>
      </c>
      <c r="H8" s="66">
        <f t="shared" si="1"/>
        <v>0</v>
      </c>
      <c r="I8" s="66">
        <f t="shared" si="1"/>
        <v>0</v>
      </c>
      <c r="J8" s="66">
        <f t="shared" si="1"/>
        <v>0</v>
      </c>
      <c r="K8" s="66">
        <f t="shared" si="1"/>
        <v>0</v>
      </c>
      <c r="L8" s="462"/>
      <c r="M8" s="462"/>
      <c r="N8" s="60"/>
      <c r="O8" s="59"/>
      <c r="P8" s="59"/>
      <c r="Q8" s="59"/>
      <c r="R8" s="59"/>
      <c r="S8" s="59"/>
      <c r="T8" s="59"/>
    </row>
    <row r="9" spans="1:20" ht="51.75" customHeight="1">
      <c r="A9" s="456"/>
      <c r="B9" s="458"/>
      <c r="C9" s="460"/>
      <c r="D9" s="70" t="s">
        <v>15</v>
      </c>
      <c r="E9" s="71">
        <v>0</v>
      </c>
      <c r="F9" s="67">
        <f t="shared" si="0"/>
        <v>107095.90000000001</v>
      </c>
      <c r="G9" s="71">
        <f t="shared" si="1"/>
        <v>18046</v>
      </c>
      <c r="H9" s="71">
        <f t="shared" si="1"/>
        <v>18350.3</v>
      </c>
      <c r="I9" s="71">
        <f t="shared" si="1"/>
        <v>23557</v>
      </c>
      <c r="J9" s="71">
        <f t="shared" si="1"/>
        <v>23571.3</v>
      </c>
      <c r="K9" s="71">
        <f t="shared" si="1"/>
        <v>23571.3</v>
      </c>
      <c r="L9" s="462"/>
      <c r="M9" s="464"/>
      <c r="N9" s="60"/>
      <c r="O9" s="59"/>
      <c r="P9" s="59"/>
      <c r="Q9" s="59"/>
      <c r="R9" s="59"/>
      <c r="S9" s="59"/>
      <c r="T9" s="59"/>
    </row>
    <row r="10" spans="1:20" ht="51.75" customHeight="1">
      <c r="A10" s="467" t="s">
        <v>32</v>
      </c>
      <c r="B10" s="463" t="s">
        <v>128</v>
      </c>
      <c r="C10" s="459" t="s">
        <v>28</v>
      </c>
      <c r="D10" s="65" t="s">
        <v>98</v>
      </c>
      <c r="E10" s="71">
        <v>0</v>
      </c>
      <c r="F10" s="66">
        <f t="shared" si="0"/>
        <v>105389.90000000001</v>
      </c>
      <c r="G10" s="66">
        <f>G11+G12</f>
        <v>17740</v>
      </c>
      <c r="H10" s="66">
        <f>H11+H12</f>
        <v>18000.3</v>
      </c>
      <c r="I10" s="66">
        <f>I11+I12</f>
        <v>23207</v>
      </c>
      <c r="J10" s="66">
        <f>J11+J12</f>
        <v>23221.3</v>
      </c>
      <c r="K10" s="66">
        <f>K11+K12</f>
        <v>23221.3</v>
      </c>
      <c r="L10" s="461" t="s">
        <v>99</v>
      </c>
      <c r="M10" s="463"/>
      <c r="N10" s="60"/>
      <c r="O10" s="59"/>
      <c r="P10" s="59"/>
      <c r="Q10" s="59"/>
      <c r="R10" s="59"/>
      <c r="S10" s="59"/>
      <c r="T10" s="59"/>
    </row>
    <row r="11" spans="1:20" ht="51.75" customHeight="1">
      <c r="A11" s="457"/>
      <c r="B11" s="462"/>
      <c r="C11" s="460"/>
      <c r="D11" s="72" t="s">
        <v>14</v>
      </c>
      <c r="E11" s="71">
        <v>0</v>
      </c>
      <c r="F11" s="66">
        <f t="shared" si="0"/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462"/>
      <c r="M11" s="462"/>
      <c r="N11" s="60"/>
      <c r="O11" s="59"/>
      <c r="P11" s="59"/>
      <c r="Q11" s="59"/>
      <c r="R11" s="59"/>
      <c r="S11" s="59"/>
      <c r="T11" s="59"/>
    </row>
    <row r="12" spans="1:20" ht="51.75" customHeight="1">
      <c r="A12" s="456"/>
      <c r="B12" s="464"/>
      <c r="C12" s="460"/>
      <c r="D12" s="70" t="s">
        <v>15</v>
      </c>
      <c r="E12" s="71">
        <v>18337</v>
      </c>
      <c r="F12" s="66">
        <f t="shared" si="0"/>
        <v>105389.90000000001</v>
      </c>
      <c r="G12" s="73">
        <v>17740</v>
      </c>
      <c r="H12" s="73">
        <v>18000.3</v>
      </c>
      <c r="I12" s="73">
        <v>23207</v>
      </c>
      <c r="J12" s="73">
        <v>23221.3</v>
      </c>
      <c r="K12" s="73">
        <v>23221.3</v>
      </c>
      <c r="L12" s="462"/>
      <c r="M12" s="464"/>
      <c r="N12" s="60"/>
      <c r="O12" s="59"/>
      <c r="P12" s="59"/>
      <c r="Q12" s="59"/>
      <c r="R12" s="59"/>
      <c r="S12" s="59"/>
      <c r="T12" s="59"/>
    </row>
    <row r="13" spans="1:20" ht="51.75" customHeight="1">
      <c r="A13" s="467" t="s">
        <v>33</v>
      </c>
      <c r="B13" s="463" t="s">
        <v>129</v>
      </c>
      <c r="C13" s="468" t="s">
        <v>28</v>
      </c>
      <c r="D13" s="74" t="s">
        <v>98</v>
      </c>
      <c r="E13" s="71">
        <v>0</v>
      </c>
      <c r="F13" s="66">
        <f t="shared" si="0"/>
        <v>1706</v>
      </c>
      <c r="G13" s="66">
        <f>G14+G15</f>
        <v>306</v>
      </c>
      <c r="H13" s="66">
        <f>H14+H15</f>
        <v>350</v>
      </c>
      <c r="I13" s="66">
        <f>I14+I15</f>
        <v>350</v>
      </c>
      <c r="J13" s="66">
        <f>J14+J15</f>
        <v>350</v>
      </c>
      <c r="K13" s="66">
        <f>K14+K15</f>
        <v>350</v>
      </c>
      <c r="L13" s="471" t="s">
        <v>99</v>
      </c>
      <c r="M13" s="463"/>
      <c r="N13" s="60"/>
      <c r="O13" s="59"/>
      <c r="P13" s="59"/>
      <c r="Q13" s="59"/>
      <c r="R13" s="59"/>
      <c r="S13" s="59"/>
      <c r="T13" s="59"/>
    </row>
    <row r="14" spans="1:20" ht="51.75" customHeight="1">
      <c r="A14" s="457"/>
      <c r="B14" s="462"/>
      <c r="C14" s="469"/>
      <c r="D14" s="75" t="s">
        <v>14</v>
      </c>
      <c r="E14" s="71">
        <v>0</v>
      </c>
      <c r="F14" s="66">
        <f t="shared" si="0"/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472"/>
      <c r="M14" s="462"/>
      <c r="N14" s="60"/>
      <c r="O14" s="59"/>
      <c r="P14" s="59"/>
      <c r="Q14" s="59"/>
      <c r="R14" s="59"/>
      <c r="S14" s="59"/>
      <c r="T14" s="59"/>
    </row>
    <row r="15" spans="1:20" ht="51.75" customHeight="1">
      <c r="A15" s="456"/>
      <c r="B15" s="464"/>
      <c r="C15" s="470"/>
      <c r="D15" s="70" t="s">
        <v>15</v>
      </c>
      <c r="E15" s="66">
        <v>0</v>
      </c>
      <c r="F15" s="66">
        <f t="shared" si="0"/>
        <v>1706</v>
      </c>
      <c r="G15" s="73">
        <v>306</v>
      </c>
      <c r="H15" s="73">
        <v>350</v>
      </c>
      <c r="I15" s="73">
        <v>350</v>
      </c>
      <c r="J15" s="73">
        <v>350</v>
      </c>
      <c r="K15" s="73">
        <v>350</v>
      </c>
      <c r="L15" s="473"/>
      <c r="M15" s="464"/>
      <c r="N15" s="60"/>
      <c r="O15" s="59"/>
      <c r="P15" s="59"/>
      <c r="Q15" s="59"/>
      <c r="R15" s="59"/>
      <c r="S15" s="59"/>
      <c r="T15" s="59"/>
    </row>
    <row r="16" spans="1:20" ht="15.75">
      <c r="A16" s="76"/>
      <c r="B16" s="76"/>
      <c r="C16" s="76"/>
      <c r="D16" s="77"/>
      <c r="E16" s="76"/>
      <c r="F16" s="76"/>
      <c r="G16" s="76"/>
      <c r="H16" s="76"/>
      <c r="I16" s="76"/>
      <c r="J16" s="76"/>
      <c r="K16" s="76"/>
      <c r="L16" s="76"/>
      <c r="M16" s="87" t="s">
        <v>136</v>
      </c>
    </row>
    <row r="17" spans="1:13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</row>
    <row r="18" spans="1:13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</row>
  </sheetData>
  <mergeCells count="26">
    <mergeCell ref="A10:A12"/>
    <mergeCell ref="B10:B12"/>
    <mergeCell ref="C10:C12"/>
    <mergeCell ref="L10:L12"/>
    <mergeCell ref="M10:M12"/>
    <mergeCell ref="A13:A15"/>
    <mergeCell ref="B13:B15"/>
    <mergeCell ref="C13:C15"/>
    <mergeCell ref="L13:L15"/>
    <mergeCell ref="M13:M15"/>
    <mergeCell ref="A7:A9"/>
    <mergeCell ref="B7:B9"/>
    <mergeCell ref="C7:C9"/>
    <mergeCell ref="L7:L9"/>
    <mergeCell ref="M7:M9"/>
    <mergeCell ref="J1:M2"/>
    <mergeCell ref="A3:M3"/>
    <mergeCell ref="F4:F5"/>
    <mergeCell ref="G4:K4"/>
    <mergeCell ref="L4:L5"/>
    <mergeCell ref="M4:M5"/>
    <mergeCell ref="A4:A5"/>
    <mergeCell ref="B4:B5"/>
    <mergeCell ref="C4:C5"/>
    <mergeCell ref="D4:D5"/>
    <mergeCell ref="E4:E5"/>
  </mergeCells>
  <pageMargins left="0.23622047244094491" right="0.23622047244094491" top="0.59055118110236227" bottom="0.35433070866141736" header="0.31496062992125984" footer="0.31496062992125984"/>
  <pageSetup scale="82" firstPageNumber="47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activeCell="E15" activeCellId="3" sqref="E4 E8 E12 E15"/>
    </sheetView>
  </sheetViews>
  <sheetFormatPr defaultColWidth="8" defaultRowHeight="15"/>
  <cols>
    <col min="3" max="3" width="14.85546875" customWidth="1"/>
    <col min="4" max="8" width="15.140625" customWidth="1"/>
  </cols>
  <sheetData>
    <row r="1" spans="1:8">
      <c r="D1" s="12">
        <v>2020</v>
      </c>
      <c r="E1" s="12">
        <v>2021</v>
      </c>
      <c r="F1" s="12">
        <v>2022</v>
      </c>
      <c r="G1" s="12">
        <v>2023</v>
      </c>
      <c r="H1" s="12">
        <v>2024</v>
      </c>
    </row>
    <row r="2" spans="1:8">
      <c r="B2" t="s">
        <v>100</v>
      </c>
    </row>
    <row r="3" spans="1:8">
      <c r="A3" t="s">
        <v>101</v>
      </c>
      <c r="B3" t="s">
        <v>102</v>
      </c>
      <c r="C3" s="39">
        <f t="shared" ref="C3:C8" si="0">D3+E3+F3+G3+H3</f>
        <v>1107044</v>
      </c>
      <c r="D3" s="39">
        <f>'Приложение 1'!C10</f>
        <v>354582</v>
      </c>
      <c r="E3" s="39">
        <f>'Приложение 1'!D10</f>
        <v>345829</v>
      </c>
      <c r="F3" s="39">
        <f>'Приложение 1'!E10</f>
        <v>129995</v>
      </c>
      <c r="G3" s="39">
        <f>'Приложение 1'!F10</f>
        <v>252043</v>
      </c>
      <c r="H3" s="39">
        <f>'Приложение 1'!G10</f>
        <v>24595</v>
      </c>
    </row>
    <row r="4" spans="1:8">
      <c r="B4" t="s">
        <v>103</v>
      </c>
      <c r="C4" s="39">
        <f t="shared" si="0"/>
        <v>833620</v>
      </c>
      <c r="D4" s="39">
        <f>'Приложение 1'!C12</f>
        <v>139816.6</v>
      </c>
      <c r="E4" s="39">
        <f>'Приложение 1'!D12</f>
        <v>148094.39999999999</v>
      </c>
      <c r="F4" s="39">
        <f>'Приложение 1'!E12</f>
        <v>178526</v>
      </c>
      <c r="G4" s="39">
        <f>'Приложение 1'!F12</f>
        <v>206128</v>
      </c>
      <c r="H4" s="39">
        <f>'Приложение 1'!G12</f>
        <v>161055</v>
      </c>
    </row>
    <row r="5" spans="1:8">
      <c r="C5" s="40">
        <f t="shared" si="0"/>
        <v>1940664</v>
      </c>
      <c r="D5" s="40">
        <f>SUM(D3:D4)</f>
        <v>494398.6</v>
      </c>
      <c r="E5" s="194">
        <f>SUM(E3:E4)</f>
        <v>493923.4</v>
      </c>
      <c r="F5" s="194">
        <f>SUM(F3:F4)</f>
        <v>308521</v>
      </c>
      <c r="G5" s="194">
        <f>SUM(G3:G4)</f>
        <v>458171</v>
      </c>
      <c r="H5" s="194">
        <f>SUM(H3:H4)</f>
        <v>185650</v>
      </c>
    </row>
    <row r="6" spans="1:8">
      <c r="B6" t="s">
        <v>102</v>
      </c>
      <c r="C6" s="82">
        <f t="shared" si="0"/>
        <v>3727387.3899999997</v>
      </c>
      <c r="D6" s="39">
        <f>'Приложение 2'!C12</f>
        <v>455914.7</v>
      </c>
      <c r="E6" s="39">
        <f>'Приложение 2'!D12</f>
        <v>446081</v>
      </c>
      <c r="F6" s="39">
        <f>'Приложение 2'!E12+'Приложение 2'!E18</f>
        <v>1238688.48</v>
      </c>
      <c r="G6" s="39">
        <f>'Приложение 2'!F12</f>
        <v>787938.81</v>
      </c>
      <c r="H6" s="39">
        <f>'Приложение 2'!G12</f>
        <v>798764.4</v>
      </c>
    </row>
    <row r="7" spans="1:8">
      <c r="A7" t="s">
        <v>104</v>
      </c>
      <c r="B7" t="s">
        <v>130</v>
      </c>
      <c r="C7" s="39">
        <f t="shared" si="0"/>
        <v>167153.35</v>
      </c>
      <c r="D7" s="39">
        <f>'Приложение 2'!C13</f>
        <v>14088.3</v>
      </c>
      <c r="E7" s="39">
        <f>'Приложение 2'!D13</f>
        <v>34247.74</v>
      </c>
      <c r="F7" s="39">
        <f>'Приложение 2'!E13</f>
        <v>39841.520000000004</v>
      </c>
      <c r="G7" s="39">
        <f>'Приложение 2'!F13</f>
        <v>38942.19</v>
      </c>
      <c r="H7" s="39">
        <f>'Приложение 2'!G13</f>
        <v>40033.599999999999</v>
      </c>
    </row>
    <row r="8" spans="1:8">
      <c r="B8" t="s">
        <v>103</v>
      </c>
      <c r="C8" s="39">
        <f t="shared" si="0"/>
        <v>559606.93000000005</v>
      </c>
      <c r="D8" s="39">
        <f>'Приложение 2'!C14</f>
        <v>76983.8</v>
      </c>
      <c r="E8" s="39">
        <f>'Приложение 2'!D14</f>
        <v>90128.1</v>
      </c>
      <c r="F8" s="39">
        <f>'Приложение 2'!E14+'Приложение 2'!E19</f>
        <v>169034.64</v>
      </c>
      <c r="G8" s="39">
        <f>'Приложение 2'!F14</f>
        <v>111551.05</v>
      </c>
      <c r="H8" s="39">
        <f>'Приложение 2'!G14</f>
        <v>111909.34</v>
      </c>
    </row>
    <row r="9" spans="1:8">
      <c r="C9" s="40">
        <f>C8+C7+C6</f>
        <v>4454147.67</v>
      </c>
      <c r="D9" s="40">
        <f t="shared" ref="D9:H9" si="1">D8+D7+D6</f>
        <v>546986.80000000005</v>
      </c>
      <c r="E9" s="194">
        <f t="shared" si="1"/>
        <v>570456.84</v>
      </c>
      <c r="F9" s="194">
        <f t="shared" si="1"/>
        <v>1447564.6400000001</v>
      </c>
      <c r="G9" s="194">
        <f t="shared" si="1"/>
        <v>938432.05</v>
      </c>
      <c r="H9" s="194">
        <f t="shared" si="1"/>
        <v>950707.34000000008</v>
      </c>
    </row>
    <row r="10" spans="1:8">
      <c r="B10" t="s">
        <v>102</v>
      </c>
      <c r="C10" s="39">
        <f>D10+E10+F10+G10+H10</f>
        <v>0</v>
      </c>
      <c r="D10" s="39">
        <f>'Приложение 3'!C8</f>
        <v>0</v>
      </c>
      <c r="E10" s="39">
        <f>'Приложение 3'!D8</f>
        <v>0</v>
      </c>
      <c r="F10" s="39">
        <f>'Приложение 3'!E8</f>
        <v>0</v>
      </c>
      <c r="G10" s="39">
        <f>'Приложение 3'!F8</f>
        <v>0</v>
      </c>
      <c r="H10" s="39">
        <f>'Приложение 3'!G8</f>
        <v>0</v>
      </c>
    </row>
    <row r="11" spans="1:8">
      <c r="A11" t="s">
        <v>105</v>
      </c>
      <c r="B11" t="s">
        <v>130</v>
      </c>
      <c r="C11" s="39">
        <f>D11+E11+F11+G11+H11</f>
        <v>0</v>
      </c>
      <c r="D11" s="39">
        <f>'[3]Приложение 3'!F12</f>
        <v>0</v>
      </c>
      <c r="E11" s="39">
        <f>'[3]Приложение 3'!G12</f>
        <v>0</v>
      </c>
      <c r="F11" s="39">
        <f>'Приложение 3'!H10</f>
        <v>0</v>
      </c>
      <c r="G11" s="39">
        <f>'Приложение 3'!I10</f>
        <v>0</v>
      </c>
      <c r="H11" s="39">
        <f>'Приложение 3'!J10</f>
        <v>0</v>
      </c>
    </row>
    <row r="12" spans="1:8">
      <c r="B12" t="s">
        <v>103</v>
      </c>
      <c r="C12" s="39">
        <f>D12+E12+F12+G12+H12</f>
        <v>322526.90000000002</v>
      </c>
      <c r="D12" s="39">
        <f>'Приложение 3'!C9</f>
        <v>110755.4</v>
      </c>
      <c r="E12" s="39">
        <f>'Приложение 3'!D9</f>
        <v>46965.5</v>
      </c>
      <c r="F12" s="39">
        <f>'Приложение 3'!E9</f>
        <v>54192</v>
      </c>
      <c r="G12" s="39">
        <f>'Приложение 3'!F9</f>
        <v>55307</v>
      </c>
      <c r="H12" s="39">
        <f>'Приложение 3'!G9</f>
        <v>55307</v>
      </c>
    </row>
    <row r="13" spans="1:8">
      <c r="C13" s="40">
        <f t="shared" ref="C13:H13" si="2">SUM(C10:C12)</f>
        <v>322526.90000000002</v>
      </c>
      <c r="D13" s="40">
        <f t="shared" si="2"/>
        <v>110755.4</v>
      </c>
      <c r="E13" s="194">
        <f t="shared" si="2"/>
        <v>46965.5</v>
      </c>
      <c r="F13" s="194">
        <f t="shared" si="2"/>
        <v>54192</v>
      </c>
      <c r="G13" s="194">
        <f t="shared" si="2"/>
        <v>55307</v>
      </c>
      <c r="H13" s="194">
        <f t="shared" si="2"/>
        <v>55307</v>
      </c>
    </row>
    <row r="15" spans="1:8">
      <c r="A15" t="s">
        <v>106</v>
      </c>
      <c r="B15" t="s">
        <v>103</v>
      </c>
      <c r="C15" s="39">
        <f>D15+E15+F15+G15+H15</f>
        <v>107095.90000000001</v>
      </c>
      <c r="D15" s="39">
        <f>'Приложение 4 '!C10</f>
        <v>18046</v>
      </c>
      <c r="E15" s="39">
        <f>'Приложение 4 '!D10</f>
        <v>18350.3</v>
      </c>
      <c r="F15" s="39">
        <f>'Приложение 4 '!E10</f>
        <v>23557</v>
      </c>
      <c r="G15" s="39">
        <f>'Приложение 4 '!F10</f>
        <v>23571.3</v>
      </c>
      <c r="H15" s="39">
        <f>'Приложение 4 '!G10</f>
        <v>23571.3</v>
      </c>
    </row>
    <row r="17" spans="2:8">
      <c r="B17" t="s">
        <v>102</v>
      </c>
      <c r="C17" s="39">
        <f>D17+E17+F17+G17+H17</f>
        <v>4834431.3899999997</v>
      </c>
      <c r="D17" s="39">
        <f>D3+D6+D10</f>
        <v>810496.7</v>
      </c>
      <c r="E17" s="39">
        <f t="shared" ref="E17:H17" si="3">E3+E6+E10</f>
        <v>791910</v>
      </c>
      <c r="F17" s="39">
        <f t="shared" si="3"/>
        <v>1368683.48</v>
      </c>
      <c r="G17" s="39">
        <f t="shared" si="3"/>
        <v>1039981.81</v>
      </c>
      <c r="H17" s="39">
        <f t="shared" si="3"/>
        <v>823359.4</v>
      </c>
    </row>
    <row r="18" spans="2:8">
      <c r="B18" t="s">
        <v>100</v>
      </c>
      <c r="C18" s="39">
        <f t="shared" ref="C18:C19" si="4">D18+E18+F18+G18+H18</f>
        <v>167153.35</v>
      </c>
      <c r="D18" s="39">
        <f>D2+D7+D11</f>
        <v>14088.3</v>
      </c>
      <c r="E18" s="39">
        <f t="shared" ref="E18:H18" si="5">E2+E7+E11</f>
        <v>34247.74</v>
      </c>
      <c r="F18" s="39">
        <f t="shared" si="5"/>
        <v>39841.520000000004</v>
      </c>
      <c r="G18" s="39">
        <f t="shared" si="5"/>
        <v>38942.19</v>
      </c>
      <c r="H18" s="39">
        <f t="shared" si="5"/>
        <v>40033.599999999999</v>
      </c>
    </row>
    <row r="19" spans="2:8">
      <c r="B19" t="s">
        <v>103</v>
      </c>
      <c r="C19" s="39">
        <f t="shared" si="4"/>
        <v>1822849.7300000002</v>
      </c>
      <c r="D19" s="39">
        <f t="shared" ref="D19:H19" si="6">D4+D8+D12+D15</f>
        <v>345601.80000000005</v>
      </c>
      <c r="E19" s="39">
        <f>E4+E8+E12+E15</f>
        <v>303538.3</v>
      </c>
      <c r="F19" s="39">
        <f>F4+F8+F12+F15</f>
        <v>425309.64</v>
      </c>
      <c r="G19" s="39">
        <f t="shared" si="6"/>
        <v>396557.35</v>
      </c>
      <c r="H19" s="39">
        <f t="shared" si="6"/>
        <v>351842.63999999996</v>
      </c>
    </row>
    <row r="20" spans="2:8">
      <c r="B20" t="s">
        <v>107</v>
      </c>
      <c r="C20" s="40">
        <f>D20+E20+F20+G20+H20</f>
        <v>6824434.4700000007</v>
      </c>
      <c r="D20" s="40">
        <f>D5+D13+D15+D9</f>
        <v>1170186.8</v>
      </c>
      <c r="E20" s="40">
        <f t="shared" ref="E20:H20" si="7">E5+E13+E15+E9</f>
        <v>1129696.04</v>
      </c>
      <c r="F20" s="40">
        <f t="shared" si="7"/>
        <v>1833834.6400000001</v>
      </c>
      <c r="G20" s="40">
        <f t="shared" si="7"/>
        <v>1475481.35</v>
      </c>
      <c r="H20" s="40">
        <f t="shared" si="7"/>
        <v>1215235.6400000001</v>
      </c>
    </row>
  </sheetData>
  <pageMargins left="0.70866141732283472" right="0.70866141732283472" top="0.74803149606299213" bottom="0.74803149606299213" header="0.31496062992125984" footer="0.31496062992125984"/>
  <pageSetup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9"/>
  <sheetViews>
    <sheetView view="pageBreakPreview" zoomScale="85" zoomScaleSheetLayoutView="85" workbookViewId="0">
      <selection activeCell="A4" sqref="A4:A5"/>
    </sheetView>
  </sheetViews>
  <sheetFormatPr defaultColWidth="8" defaultRowHeight="15"/>
  <cols>
    <col min="1" max="1" width="5.28515625" customWidth="1"/>
    <col min="2" max="2" width="26.5703125" customWidth="1"/>
    <col min="3" max="3" width="13.85546875" customWidth="1"/>
    <col min="4" max="4" width="22.28515625" customWidth="1"/>
    <col min="5" max="5" width="15.42578125" customWidth="1"/>
    <col min="6" max="6" width="14" customWidth="1"/>
    <col min="7" max="7" width="12.5703125" customWidth="1"/>
    <col min="8" max="8" width="12.42578125" style="49" customWidth="1"/>
    <col min="9" max="9" width="13" style="49" customWidth="1"/>
    <col min="10" max="10" width="13.85546875" style="49" customWidth="1"/>
    <col min="11" max="11" width="12.85546875" style="7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 customHeight="1">
      <c r="A1" s="43"/>
      <c r="B1" s="43"/>
      <c r="C1" s="43"/>
      <c r="D1" s="43"/>
      <c r="E1" s="43"/>
      <c r="F1" s="43"/>
      <c r="G1" s="215" t="s">
        <v>16</v>
      </c>
      <c r="H1" s="216"/>
      <c r="I1" s="216"/>
      <c r="J1" s="216"/>
      <c r="K1" s="216"/>
      <c r="L1" s="216"/>
      <c r="M1" s="217"/>
    </row>
    <row r="2" spans="1:15" ht="60" customHeight="1">
      <c r="A2" s="43"/>
      <c r="B2" s="43"/>
      <c r="C2" s="43"/>
      <c r="D2" s="43"/>
      <c r="E2" s="43"/>
      <c r="F2" s="43"/>
      <c r="G2" s="218" t="s">
        <v>17</v>
      </c>
      <c r="H2" s="219"/>
      <c r="I2" s="219"/>
      <c r="J2" s="219"/>
      <c r="K2" s="219"/>
      <c r="L2" s="219"/>
      <c r="M2" s="220"/>
    </row>
    <row r="3" spans="1:15" ht="42.75" customHeight="1">
      <c r="A3" s="221" t="s">
        <v>180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3"/>
    </row>
    <row r="4" spans="1:15" ht="29.25" customHeight="1">
      <c r="A4" s="224" t="s">
        <v>18</v>
      </c>
      <c r="B4" s="224" t="s">
        <v>19</v>
      </c>
      <c r="C4" s="224" t="s">
        <v>20</v>
      </c>
      <c r="D4" s="224" t="s">
        <v>21</v>
      </c>
      <c r="E4" s="224" t="s">
        <v>22</v>
      </c>
      <c r="F4" s="224" t="s">
        <v>23</v>
      </c>
      <c r="G4" s="226" t="s">
        <v>24</v>
      </c>
      <c r="H4" s="227"/>
      <c r="I4" s="227"/>
      <c r="J4" s="227"/>
      <c r="K4" s="228"/>
      <c r="L4" s="224" t="s">
        <v>25</v>
      </c>
      <c r="M4" s="224" t="s">
        <v>26</v>
      </c>
      <c r="N4" s="10"/>
    </row>
    <row r="5" spans="1:15" ht="81" customHeight="1">
      <c r="A5" s="225"/>
      <c r="B5" s="225"/>
      <c r="C5" s="225"/>
      <c r="D5" s="225"/>
      <c r="E5" s="225"/>
      <c r="F5" s="225"/>
      <c r="G5" s="44" t="s">
        <v>9</v>
      </c>
      <c r="H5" s="44" t="s">
        <v>10</v>
      </c>
      <c r="I5" s="44" t="s">
        <v>11</v>
      </c>
      <c r="J5" s="44" t="s">
        <v>12</v>
      </c>
      <c r="K5" s="44" t="s">
        <v>13</v>
      </c>
      <c r="L5" s="225"/>
      <c r="M5" s="225"/>
      <c r="N5" s="10"/>
    </row>
    <row r="6" spans="1:15" s="7" customFormat="1">
      <c r="A6" s="103">
        <v>1</v>
      </c>
      <c r="B6" s="44">
        <v>2</v>
      </c>
      <c r="C6" s="44">
        <v>3</v>
      </c>
      <c r="D6" s="44">
        <v>4</v>
      </c>
      <c r="E6" s="104">
        <v>5</v>
      </c>
      <c r="F6" s="44">
        <v>6</v>
      </c>
      <c r="G6" s="44">
        <v>7</v>
      </c>
      <c r="H6" s="44">
        <v>8</v>
      </c>
      <c r="I6" s="44">
        <v>9</v>
      </c>
      <c r="J6" s="44">
        <v>10</v>
      </c>
      <c r="K6" s="44">
        <v>11</v>
      </c>
      <c r="L6" s="44">
        <v>12</v>
      </c>
      <c r="M6" s="44">
        <v>13</v>
      </c>
      <c r="N6" s="10"/>
    </row>
    <row r="7" spans="1:15" ht="26.25" customHeight="1">
      <c r="A7" s="229" t="s">
        <v>27</v>
      </c>
      <c r="B7" s="232" t="s">
        <v>171</v>
      </c>
      <c r="C7" s="232" t="s">
        <v>28</v>
      </c>
      <c r="D7" s="105" t="s">
        <v>29</v>
      </c>
      <c r="E7" s="42">
        <f>E8+E9</f>
        <v>50</v>
      </c>
      <c r="F7" s="46">
        <f>G7+H7+I7+J7+K7</f>
        <v>401679</v>
      </c>
      <c r="G7" s="45">
        <f>G8+G9</f>
        <v>2100</v>
      </c>
      <c r="H7" s="45">
        <f>H8+H9</f>
        <v>10710</v>
      </c>
      <c r="I7" s="45">
        <f>I8+I9</f>
        <v>115723</v>
      </c>
      <c r="J7" s="45">
        <f>J8+J9</f>
        <v>273096</v>
      </c>
      <c r="K7" s="45">
        <f>K8+K9</f>
        <v>50</v>
      </c>
      <c r="L7" s="232" t="s">
        <v>141</v>
      </c>
      <c r="M7" s="232" t="s">
        <v>31</v>
      </c>
      <c r="N7" s="10"/>
    </row>
    <row r="8" spans="1:15" ht="32.25" customHeight="1">
      <c r="A8" s="230"/>
      <c r="B8" s="233"/>
      <c r="C8" s="233"/>
      <c r="D8" s="106" t="s">
        <v>14</v>
      </c>
      <c r="E8" s="42">
        <f>E11+E14</f>
        <v>0</v>
      </c>
      <c r="F8" s="46">
        <f t="shared" ref="F8:K8" si="0">F11+F14+F17</f>
        <v>323804</v>
      </c>
      <c r="G8" s="46">
        <f t="shared" si="0"/>
        <v>0</v>
      </c>
      <c r="H8" s="46">
        <f t="shared" si="0"/>
        <v>0</v>
      </c>
      <c r="I8" s="46">
        <f t="shared" si="0"/>
        <v>96356</v>
      </c>
      <c r="J8" s="46">
        <f t="shared" si="0"/>
        <v>227448</v>
      </c>
      <c r="K8" s="46">
        <f t="shared" si="0"/>
        <v>0</v>
      </c>
      <c r="L8" s="233"/>
      <c r="M8" s="233"/>
      <c r="N8" s="10"/>
    </row>
    <row r="9" spans="1:15" ht="31.5" customHeight="1">
      <c r="A9" s="231"/>
      <c r="B9" s="234"/>
      <c r="C9" s="234"/>
      <c r="D9" s="106" t="s">
        <v>135</v>
      </c>
      <c r="E9" s="42">
        <f>E12+E15</f>
        <v>50</v>
      </c>
      <c r="F9" s="46">
        <f t="shared" ref="F9:F18" si="1">G9+H9+I9+J9+K9</f>
        <v>77875</v>
      </c>
      <c r="G9" s="42">
        <f>G12+G15+G18</f>
        <v>2100</v>
      </c>
      <c r="H9" s="42">
        <f t="shared" ref="H9:K9" si="2">H12+H15+H18</f>
        <v>10710</v>
      </c>
      <c r="I9" s="42">
        <f t="shared" si="2"/>
        <v>19367</v>
      </c>
      <c r="J9" s="42">
        <f t="shared" si="2"/>
        <v>45648</v>
      </c>
      <c r="K9" s="42">
        <f t="shared" si="2"/>
        <v>50</v>
      </c>
      <c r="L9" s="234"/>
      <c r="M9" s="234"/>
      <c r="N9" s="10"/>
    </row>
    <row r="10" spans="1:15" ht="28.5" customHeight="1">
      <c r="A10" s="235" t="s">
        <v>32</v>
      </c>
      <c r="B10" s="237" t="s">
        <v>120</v>
      </c>
      <c r="C10" s="237" t="s">
        <v>28</v>
      </c>
      <c r="D10" s="106" t="s">
        <v>29</v>
      </c>
      <c r="E10" s="42">
        <f>E11+E12</f>
        <v>50</v>
      </c>
      <c r="F10" s="46">
        <f t="shared" si="1"/>
        <v>200</v>
      </c>
      <c r="G10" s="42">
        <f>G11+G12</f>
        <v>0</v>
      </c>
      <c r="H10" s="42">
        <f>H11+H12</f>
        <v>50</v>
      </c>
      <c r="I10" s="42">
        <f>I11+I12</f>
        <v>50</v>
      </c>
      <c r="J10" s="42">
        <f>J11+J12</f>
        <v>50</v>
      </c>
      <c r="K10" s="42">
        <f>K11+K12</f>
        <v>50</v>
      </c>
      <c r="L10" s="237" t="s">
        <v>30</v>
      </c>
      <c r="M10" s="232" t="s">
        <v>138</v>
      </c>
      <c r="N10" s="10"/>
    </row>
    <row r="11" spans="1:15" ht="26.25" customHeight="1">
      <c r="A11" s="230"/>
      <c r="B11" s="233"/>
      <c r="C11" s="233"/>
      <c r="D11" s="106" t="s">
        <v>14</v>
      </c>
      <c r="E11" s="42">
        <v>0</v>
      </c>
      <c r="F11" s="46">
        <f t="shared" si="1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233"/>
      <c r="M11" s="233"/>
      <c r="N11" s="10"/>
    </row>
    <row r="12" spans="1:15" ht="64.5" customHeight="1">
      <c r="A12" s="236"/>
      <c r="B12" s="238"/>
      <c r="C12" s="238"/>
      <c r="D12" s="106" t="s">
        <v>135</v>
      </c>
      <c r="E12" s="47">
        <v>50</v>
      </c>
      <c r="F12" s="107">
        <f t="shared" si="1"/>
        <v>200</v>
      </c>
      <c r="G12" s="47">
        <v>0</v>
      </c>
      <c r="H12" s="47">
        <v>50</v>
      </c>
      <c r="I12" s="47">
        <v>50</v>
      </c>
      <c r="J12" s="47">
        <v>50</v>
      </c>
      <c r="K12" s="47">
        <v>50</v>
      </c>
      <c r="L12" s="238"/>
      <c r="M12" s="234"/>
      <c r="N12" s="10"/>
    </row>
    <row r="13" spans="1:15" ht="32.25" customHeight="1">
      <c r="A13" s="229" t="s">
        <v>33</v>
      </c>
      <c r="B13" s="237" t="s">
        <v>121</v>
      </c>
      <c r="C13" s="237" t="s">
        <v>28</v>
      </c>
      <c r="D13" s="106" t="s">
        <v>29</v>
      </c>
      <c r="E13" s="42">
        <f>E14+E15</f>
        <v>0</v>
      </c>
      <c r="F13" s="46">
        <f t="shared" si="1"/>
        <v>0</v>
      </c>
      <c r="G13" s="42">
        <f>G14+G15</f>
        <v>0</v>
      </c>
      <c r="H13" s="42">
        <f>H14+H15</f>
        <v>0</v>
      </c>
      <c r="I13" s="42">
        <f>I14+I15</f>
        <v>0</v>
      </c>
      <c r="J13" s="42">
        <f>J14+J15</f>
        <v>0</v>
      </c>
      <c r="K13" s="42">
        <f>K14+K15</f>
        <v>0</v>
      </c>
      <c r="L13" s="237" t="s">
        <v>30</v>
      </c>
      <c r="M13" s="232" t="s">
        <v>138</v>
      </c>
      <c r="N13" s="10"/>
      <c r="O13" s="12"/>
    </row>
    <row r="14" spans="1:15" ht="32.25" customHeight="1">
      <c r="A14" s="230"/>
      <c r="B14" s="233"/>
      <c r="C14" s="233"/>
      <c r="D14" s="106" t="s">
        <v>14</v>
      </c>
      <c r="E14" s="42">
        <v>0</v>
      </c>
      <c r="F14" s="46">
        <f t="shared" si="1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233"/>
      <c r="M14" s="233"/>
      <c r="N14" s="10"/>
      <c r="O14" s="12"/>
    </row>
    <row r="15" spans="1:15" ht="32.25" customHeight="1">
      <c r="A15" s="231"/>
      <c r="B15" s="238"/>
      <c r="C15" s="238"/>
      <c r="D15" s="106" t="s">
        <v>135</v>
      </c>
      <c r="E15" s="47">
        <v>0</v>
      </c>
      <c r="F15" s="107">
        <f t="shared" si="1"/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238"/>
      <c r="M15" s="234"/>
      <c r="N15" s="10"/>
      <c r="O15" s="12"/>
    </row>
    <row r="16" spans="1:15" ht="32.25" customHeight="1">
      <c r="A16" s="229" t="s">
        <v>34</v>
      </c>
      <c r="B16" s="232" t="s">
        <v>122</v>
      </c>
      <c r="C16" s="232" t="s">
        <v>28</v>
      </c>
      <c r="D16" s="93" t="s">
        <v>29</v>
      </c>
      <c r="E16" s="42">
        <f>E18+E17</f>
        <v>0</v>
      </c>
      <c r="F16" s="42">
        <f t="shared" si="1"/>
        <v>401479</v>
      </c>
      <c r="G16" s="42">
        <f>G18+G17</f>
        <v>2100</v>
      </c>
      <c r="H16" s="42">
        <f>H18+H17</f>
        <v>10660</v>
      </c>
      <c r="I16" s="42">
        <f>I18+I17</f>
        <v>115673</v>
      </c>
      <c r="J16" s="42">
        <f>J18+J17</f>
        <v>273046</v>
      </c>
      <c r="K16" s="42">
        <f>K18+K17</f>
        <v>0</v>
      </c>
      <c r="L16" s="232" t="s">
        <v>141</v>
      </c>
      <c r="M16" s="232" t="s">
        <v>138</v>
      </c>
      <c r="N16" s="10"/>
      <c r="O16" s="12"/>
    </row>
    <row r="17" spans="1:15" ht="32.25" customHeight="1">
      <c r="A17" s="230"/>
      <c r="B17" s="233"/>
      <c r="C17" s="233"/>
      <c r="D17" s="106" t="s">
        <v>14</v>
      </c>
      <c r="E17" s="42">
        <v>0</v>
      </c>
      <c r="F17" s="42">
        <f t="shared" si="1"/>
        <v>323804</v>
      </c>
      <c r="G17" s="42">
        <v>0</v>
      </c>
      <c r="H17" s="42">
        <v>0</v>
      </c>
      <c r="I17" s="42">
        <v>96356</v>
      </c>
      <c r="J17" s="42">
        <v>227448</v>
      </c>
      <c r="K17" s="42">
        <v>0</v>
      </c>
      <c r="L17" s="233"/>
      <c r="M17" s="233"/>
      <c r="N17" s="10"/>
      <c r="O17" s="12"/>
    </row>
    <row r="18" spans="1:15" ht="44.25" customHeight="1">
      <c r="A18" s="231"/>
      <c r="B18" s="234"/>
      <c r="C18" s="234"/>
      <c r="D18" s="106" t="s">
        <v>135</v>
      </c>
      <c r="E18" s="42">
        <v>0</v>
      </c>
      <c r="F18" s="42">
        <f t="shared" si="1"/>
        <v>77675</v>
      </c>
      <c r="G18" s="42">
        <v>2100</v>
      </c>
      <c r="H18" s="42">
        <v>10660</v>
      </c>
      <c r="I18" s="42">
        <v>19317</v>
      </c>
      <c r="J18" s="42">
        <v>45598</v>
      </c>
      <c r="K18" s="42">
        <v>0</v>
      </c>
      <c r="L18" s="234"/>
      <c r="M18" s="234"/>
      <c r="N18" s="10"/>
      <c r="O18" s="12"/>
    </row>
    <row r="19" spans="1:15" ht="27" customHeight="1">
      <c r="A19" s="239" t="s">
        <v>35</v>
      </c>
      <c r="B19" s="232" t="s">
        <v>36</v>
      </c>
      <c r="C19" s="232" t="s">
        <v>28</v>
      </c>
      <c r="D19" s="93" t="s">
        <v>37</v>
      </c>
      <c r="E19" s="42">
        <f t="shared" ref="E19:K19" si="3">E20+E21</f>
        <v>523585</v>
      </c>
      <c r="F19" s="42">
        <f t="shared" si="3"/>
        <v>1538985</v>
      </c>
      <c r="G19" s="42">
        <f t="shared" si="3"/>
        <v>492298.6</v>
      </c>
      <c r="H19" s="42">
        <f t="shared" si="3"/>
        <v>483213.4</v>
      </c>
      <c r="I19" s="42">
        <f t="shared" si="3"/>
        <v>192798</v>
      </c>
      <c r="J19" s="42">
        <f t="shared" si="3"/>
        <v>185075</v>
      </c>
      <c r="K19" s="42">
        <f t="shared" si="3"/>
        <v>185600</v>
      </c>
      <c r="L19" s="232" t="s">
        <v>30</v>
      </c>
      <c r="M19" s="229"/>
      <c r="N19" s="10"/>
      <c r="O19" s="12"/>
    </row>
    <row r="20" spans="1:15" ht="30" customHeight="1">
      <c r="A20" s="230"/>
      <c r="B20" s="233"/>
      <c r="C20" s="233"/>
      <c r="D20" s="93" t="s">
        <v>14</v>
      </c>
      <c r="E20" s="42">
        <f>E23+E25+E26</f>
        <v>351910</v>
      </c>
      <c r="F20" s="42">
        <f>G20+H20+I20+J20+K20</f>
        <v>783240</v>
      </c>
      <c r="G20" s="42">
        <f>G23+G25+G26</f>
        <v>354582</v>
      </c>
      <c r="H20" s="42">
        <f>H22+H25+H26</f>
        <v>345829</v>
      </c>
      <c r="I20" s="42">
        <f>I23+I25+I26+I31</f>
        <v>33639</v>
      </c>
      <c r="J20" s="42">
        <f t="shared" ref="J20:K20" si="4">J22+J25+J26+J31</f>
        <v>24595</v>
      </c>
      <c r="K20" s="42">
        <f t="shared" si="4"/>
        <v>24595</v>
      </c>
      <c r="L20" s="233"/>
      <c r="M20" s="230"/>
      <c r="N20" s="10"/>
      <c r="O20" s="12"/>
    </row>
    <row r="21" spans="1:15" ht="29.25" customHeight="1">
      <c r="A21" s="231"/>
      <c r="B21" s="234"/>
      <c r="C21" s="234"/>
      <c r="D21" s="106" t="s">
        <v>135</v>
      </c>
      <c r="E21" s="42">
        <f>E24+E27+E28</f>
        <v>171675</v>
      </c>
      <c r="F21" s="42">
        <f>G21+H21+I21+J21+K21</f>
        <v>755745</v>
      </c>
      <c r="G21" s="42">
        <f>G24+G27+G28+G32</f>
        <v>137716.6</v>
      </c>
      <c r="H21" s="42">
        <f t="shared" ref="H21" si="5">H24+H27+H28+H32</f>
        <v>137384.4</v>
      </c>
      <c r="I21" s="42">
        <f>I24+I27+I28+I32+I29</f>
        <v>159159</v>
      </c>
      <c r="J21" s="42">
        <f t="shared" ref="J21:K21" si="6">J24+J27+J28+J32+J29</f>
        <v>160480</v>
      </c>
      <c r="K21" s="42">
        <f t="shared" si="6"/>
        <v>161005</v>
      </c>
      <c r="L21" s="234"/>
      <c r="M21" s="231"/>
      <c r="N21" s="10"/>
      <c r="O21" s="12"/>
    </row>
    <row r="22" spans="1:15" ht="60" customHeight="1">
      <c r="A22" s="229" t="s">
        <v>38</v>
      </c>
      <c r="B22" s="232" t="s">
        <v>123</v>
      </c>
      <c r="C22" s="232" t="s">
        <v>28</v>
      </c>
      <c r="D22" s="93" t="s">
        <v>29</v>
      </c>
      <c r="E22" s="42">
        <v>325819</v>
      </c>
      <c r="F22" s="42">
        <f t="shared" ref="F22:K22" si="7">F23+F24</f>
        <v>656660</v>
      </c>
      <c r="G22" s="42">
        <f t="shared" si="7"/>
        <v>332851</v>
      </c>
      <c r="H22" s="42">
        <f t="shared" si="7"/>
        <v>323809</v>
      </c>
      <c r="I22" s="42">
        <f t="shared" si="7"/>
        <v>0</v>
      </c>
      <c r="J22" s="42">
        <f t="shared" si="7"/>
        <v>0</v>
      </c>
      <c r="K22" s="42">
        <f t="shared" si="7"/>
        <v>0</v>
      </c>
      <c r="L22" s="232" t="s">
        <v>30</v>
      </c>
      <c r="M22" s="229"/>
      <c r="N22" s="10"/>
      <c r="O22" s="12"/>
    </row>
    <row r="23" spans="1:15" ht="69" customHeight="1">
      <c r="A23" s="230"/>
      <c r="B23" s="233"/>
      <c r="C23" s="233"/>
      <c r="D23" s="93" t="s">
        <v>14</v>
      </c>
      <c r="E23" s="42">
        <v>325819</v>
      </c>
      <c r="F23" s="42">
        <f t="shared" ref="F23:F32" si="8">G23+H23+I23+J23+K23</f>
        <v>656660</v>
      </c>
      <c r="G23" s="46">
        <v>332851</v>
      </c>
      <c r="H23" s="46">
        <v>323809</v>
      </c>
      <c r="I23" s="48">
        <v>0</v>
      </c>
      <c r="J23" s="48">
        <v>0</v>
      </c>
      <c r="K23" s="48">
        <v>0</v>
      </c>
      <c r="L23" s="233"/>
      <c r="M23" s="230"/>
      <c r="N23" s="10"/>
      <c r="O23" s="12"/>
    </row>
    <row r="24" spans="1:15" ht="51.75" customHeight="1">
      <c r="A24" s="231"/>
      <c r="B24" s="234"/>
      <c r="C24" s="234"/>
      <c r="D24" s="106" t="s">
        <v>135</v>
      </c>
      <c r="E24" s="42">
        <v>0</v>
      </c>
      <c r="F24" s="42">
        <f t="shared" si="8"/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234"/>
      <c r="M24" s="231"/>
      <c r="N24" s="10"/>
      <c r="O24" s="12"/>
    </row>
    <row r="25" spans="1:15" ht="171.75" customHeight="1">
      <c r="A25" s="108" t="s">
        <v>39</v>
      </c>
      <c r="B25" s="109" t="s">
        <v>124</v>
      </c>
      <c r="C25" s="110" t="s">
        <v>28</v>
      </c>
      <c r="D25" s="111" t="s">
        <v>14</v>
      </c>
      <c r="E25" s="112">
        <v>3769</v>
      </c>
      <c r="F25" s="47">
        <f t="shared" si="8"/>
        <v>6567</v>
      </c>
      <c r="G25" s="48">
        <v>2935</v>
      </c>
      <c r="H25" s="48">
        <v>3632</v>
      </c>
      <c r="I25" s="48">
        <v>0</v>
      </c>
      <c r="J25" s="48">
        <v>0</v>
      </c>
      <c r="K25" s="48">
        <v>0</v>
      </c>
      <c r="L25" s="113" t="s">
        <v>40</v>
      </c>
      <c r="M25" s="110" t="s">
        <v>41</v>
      </c>
      <c r="N25" s="10"/>
      <c r="O25" s="12"/>
    </row>
    <row r="26" spans="1:15" ht="111" customHeight="1">
      <c r="A26" s="114" t="s">
        <v>42</v>
      </c>
      <c r="B26" s="115" t="s">
        <v>125</v>
      </c>
      <c r="C26" s="93" t="s">
        <v>43</v>
      </c>
      <c r="D26" s="93" t="s">
        <v>14</v>
      </c>
      <c r="E26" s="42">
        <v>22322</v>
      </c>
      <c r="F26" s="42">
        <f t="shared" si="8"/>
        <v>91445</v>
      </c>
      <c r="G26" s="42">
        <v>18796</v>
      </c>
      <c r="H26" s="42">
        <v>18388</v>
      </c>
      <c r="I26" s="42">
        <v>18087</v>
      </c>
      <c r="J26" s="42">
        <v>18087</v>
      </c>
      <c r="K26" s="42">
        <v>18087</v>
      </c>
      <c r="L26" s="115" t="s">
        <v>30</v>
      </c>
      <c r="M26" s="93"/>
      <c r="N26" s="10"/>
      <c r="O26" s="12"/>
    </row>
    <row r="27" spans="1:15" ht="77.25" customHeight="1">
      <c r="A27" s="114" t="s">
        <v>44</v>
      </c>
      <c r="B27" s="115" t="s">
        <v>126</v>
      </c>
      <c r="C27" s="93" t="s">
        <v>28</v>
      </c>
      <c r="D27" s="106" t="s">
        <v>135</v>
      </c>
      <c r="E27" s="42">
        <v>171675</v>
      </c>
      <c r="F27" s="42">
        <f t="shared" si="8"/>
        <v>681851</v>
      </c>
      <c r="G27" s="42">
        <v>137716.6</v>
      </c>
      <c r="H27" s="42">
        <v>137384.4</v>
      </c>
      <c r="I27" s="42">
        <f>158350-I29</f>
        <v>135850</v>
      </c>
      <c r="J27" s="78">
        <f>159175-J29</f>
        <v>135550</v>
      </c>
      <c r="K27" s="94">
        <f>159700-K29</f>
        <v>135350</v>
      </c>
      <c r="L27" s="115" t="s">
        <v>30</v>
      </c>
      <c r="M27" s="93"/>
      <c r="N27" s="10"/>
      <c r="O27" s="12"/>
    </row>
    <row r="28" spans="1:15" ht="69.75" customHeight="1">
      <c r="A28" s="130" t="s">
        <v>45</v>
      </c>
      <c r="B28" s="127" t="s">
        <v>127</v>
      </c>
      <c r="C28" s="119" t="s">
        <v>28</v>
      </c>
      <c r="D28" s="131" t="s">
        <v>135</v>
      </c>
      <c r="E28" s="47">
        <v>0</v>
      </c>
      <c r="F28" s="47">
        <f t="shared" si="8"/>
        <v>0</v>
      </c>
      <c r="G28" s="47">
        <v>0</v>
      </c>
      <c r="H28" s="47">
        <v>0</v>
      </c>
      <c r="I28" s="47">
        <v>0</v>
      </c>
      <c r="J28" s="47">
        <v>0</v>
      </c>
      <c r="K28" s="47">
        <v>0</v>
      </c>
      <c r="L28" s="149" t="s">
        <v>30</v>
      </c>
      <c r="M28" s="119"/>
      <c r="N28" s="10"/>
      <c r="O28" s="12"/>
    </row>
    <row r="29" spans="1:15" ht="60" customHeight="1">
      <c r="A29" s="148" t="s">
        <v>66</v>
      </c>
      <c r="B29" s="128" t="s">
        <v>159</v>
      </c>
      <c r="C29" s="138" t="s">
        <v>28</v>
      </c>
      <c r="D29" s="131" t="s">
        <v>135</v>
      </c>
      <c r="E29" s="125">
        <v>0</v>
      </c>
      <c r="F29" s="47">
        <f t="shared" si="8"/>
        <v>70475</v>
      </c>
      <c r="G29" s="125">
        <v>0</v>
      </c>
      <c r="H29" s="125">
        <v>0</v>
      </c>
      <c r="I29" s="150">
        <v>22500</v>
      </c>
      <c r="J29" s="151">
        <v>23625</v>
      </c>
      <c r="K29" s="151">
        <v>24350</v>
      </c>
      <c r="L29" s="149" t="s">
        <v>30</v>
      </c>
      <c r="M29" s="137"/>
      <c r="N29" s="89"/>
      <c r="O29" s="53"/>
    </row>
    <row r="30" spans="1:15" ht="51.75" customHeight="1">
      <c r="A30" s="212" t="s">
        <v>158</v>
      </c>
      <c r="B30" s="213" t="s">
        <v>143</v>
      </c>
      <c r="C30" s="214" t="s">
        <v>28</v>
      </c>
      <c r="D30" s="99" t="s">
        <v>29</v>
      </c>
      <c r="E30" s="125">
        <v>0</v>
      </c>
      <c r="F30" s="125">
        <f>F31+F32</f>
        <v>31987</v>
      </c>
      <c r="G30" s="125">
        <f t="shared" ref="G30:K30" si="9">G31+G32</f>
        <v>0</v>
      </c>
      <c r="H30" s="125">
        <f t="shared" si="9"/>
        <v>0</v>
      </c>
      <c r="I30" s="125">
        <f t="shared" si="9"/>
        <v>16361</v>
      </c>
      <c r="J30" s="125">
        <f t="shared" si="9"/>
        <v>7813</v>
      </c>
      <c r="K30" s="125">
        <f t="shared" si="9"/>
        <v>7813</v>
      </c>
      <c r="L30" s="149" t="s">
        <v>30</v>
      </c>
      <c r="M30" s="99"/>
      <c r="N30" s="89"/>
      <c r="O30" s="53"/>
    </row>
    <row r="31" spans="1:15" ht="51.75" customHeight="1">
      <c r="A31" s="212"/>
      <c r="B31" s="213"/>
      <c r="C31" s="214"/>
      <c r="D31" s="99" t="s">
        <v>14</v>
      </c>
      <c r="E31" s="125">
        <v>0</v>
      </c>
      <c r="F31" s="125">
        <f t="shared" si="8"/>
        <v>28568</v>
      </c>
      <c r="G31" s="125">
        <v>0</v>
      </c>
      <c r="H31" s="125">
        <v>0</v>
      </c>
      <c r="I31" s="125">
        <v>15552</v>
      </c>
      <c r="J31" s="125">
        <v>6508</v>
      </c>
      <c r="K31" s="125">
        <v>6508</v>
      </c>
      <c r="L31" s="128"/>
      <c r="M31" s="99"/>
      <c r="N31" s="89"/>
      <c r="O31" s="53"/>
    </row>
    <row r="32" spans="1:15" ht="60" customHeight="1">
      <c r="A32" s="212"/>
      <c r="B32" s="213"/>
      <c r="C32" s="214"/>
      <c r="D32" s="99" t="s">
        <v>135</v>
      </c>
      <c r="E32" s="125">
        <v>0</v>
      </c>
      <c r="F32" s="125">
        <f t="shared" si="8"/>
        <v>3419</v>
      </c>
      <c r="G32" s="132">
        <v>0</v>
      </c>
      <c r="H32" s="80">
        <v>0</v>
      </c>
      <c r="I32" s="80">
        <v>809</v>
      </c>
      <c r="J32" s="80">
        <v>1305</v>
      </c>
      <c r="K32" s="80">
        <v>1305</v>
      </c>
      <c r="L32" s="129"/>
      <c r="M32" s="129"/>
    </row>
    <row r="33" spans="2:13" ht="15.75">
      <c r="K33" s="49"/>
      <c r="M33" s="117" t="s">
        <v>136</v>
      </c>
    </row>
    <row r="34" spans="2:13">
      <c r="B34" s="5"/>
      <c r="C34" s="5"/>
      <c r="D34" s="5"/>
      <c r="E34" s="5"/>
      <c r="F34" s="5"/>
      <c r="G34" s="5"/>
      <c r="J34" s="79"/>
      <c r="K34" s="49"/>
    </row>
    <row r="35" spans="2:13">
      <c r="B35" s="5"/>
      <c r="C35" s="5"/>
      <c r="K35" s="49"/>
    </row>
    <row r="36" spans="2:13">
      <c r="B36" s="5"/>
      <c r="K36" s="49"/>
    </row>
    <row r="37" spans="2:13">
      <c r="B37" s="5"/>
      <c r="K37" s="49"/>
    </row>
    <row r="38" spans="2:13">
      <c r="B38" s="5"/>
      <c r="K38" s="49"/>
    </row>
    <row r="39" spans="2:13">
      <c r="K39" s="49"/>
    </row>
    <row r="40" spans="2:13">
      <c r="K40" s="49"/>
    </row>
    <row r="41" spans="2:13">
      <c r="K41" s="49"/>
    </row>
    <row r="42" spans="2:13">
      <c r="K42" s="49"/>
    </row>
    <row r="43" spans="2:13">
      <c r="K43" s="49"/>
    </row>
    <row r="44" spans="2:13">
      <c r="K44" s="49"/>
    </row>
    <row r="45" spans="2:13">
      <c r="K45" s="49"/>
    </row>
    <row r="46" spans="2:13">
      <c r="K46" s="49"/>
    </row>
    <row r="47" spans="2:13">
      <c r="K47" s="49"/>
    </row>
    <row r="48" spans="2:13">
      <c r="K48" s="49"/>
    </row>
    <row r="49" spans="11:11">
      <c r="K49" s="49"/>
    </row>
    <row r="50" spans="11:11">
      <c r="K50" s="49"/>
    </row>
    <row r="51" spans="11:11">
      <c r="K51" s="49"/>
    </row>
    <row r="52" spans="11:11">
      <c r="K52" s="49"/>
    </row>
    <row r="53" spans="11:11">
      <c r="K53" s="49"/>
    </row>
    <row r="54" spans="11:11">
      <c r="K54" s="49"/>
    </row>
    <row r="55" spans="11:11">
      <c r="K55" s="49"/>
    </row>
    <row r="56" spans="11:11">
      <c r="K56" s="49"/>
    </row>
    <row r="57" spans="11:11">
      <c r="K57" s="49"/>
    </row>
    <row r="58" spans="11:11">
      <c r="K58" s="49"/>
    </row>
    <row r="59" spans="11:11">
      <c r="K59" s="49"/>
    </row>
    <row r="60" spans="11:11">
      <c r="K60" s="49"/>
    </row>
    <row r="61" spans="11:11">
      <c r="K61" s="49"/>
    </row>
    <row r="62" spans="11:11">
      <c r="K62" s="49"/>
    </row>
    <row r="63" spans="11:11">
      <c r="K63" s="49"/>
    </row>
    <row r="64" spans="11:11">
      <c r="K64" s="49"/>
    </row>
    <row r="65" spans="11:11">
      <c r="K65" s="49"/>
    </row>
    <row r="66" spans="11:11">
      <c r="K66" s="49"/>
    </row>
    <row r="67" spans="11:11">
      <c r="K67" s="49"/>
    </row>
    <row r="68" spans="11:11">
      <c r="K68" s="49"/>
    </row>
    <row r="69" spans="11:11">
      <c r="K69" s="49"/>
    </row>
    <row r="70" spans="11:11">
      <c r="K70" s="49"/>
    </row>
    <row r="71" spans="11:11">
      <c r="K71" s="49"/>
    </row>
    <row r="72" spans="11:11">
      <c r="K72" s="49"/>
    </row>
    <row r="73" spans="11:11">
      <c r="K73" s="49"/>
    </row>
    <row r="74" spans="11:11">
      <c r="K74" s="49"/>
    </row>
    <row r="75" spans="11:11">
      <c r="K75" s="49"/>
    </row>
    <row r="76" spans="11:11">
      <c r="K76" s="49"/>
    </row>
    <row r="77" spans="11:11">
      <c r="K77" s="49"/>
    </row>
    <row r="78" spans="11:11">
      <c r="K78" s="49"/>
    </row>
    <row r="79" spans="11:11">
      <c r="K79" s="49"/>
    </row>
    <row r="80" spans="11:11">
      <c r="K80" s="49"/>
    </row>
    <row r="81" spans="11:11">
      <c r="K81" s="49"/>
    </row>
    <row r="82" spans="11:11">
      <c r="K82" s="49"/>
    </row>
    <row r="83" spans="11:11">
      <c r="K83" s="49"/>
    </row>
    <row r="84" spans="11:11">
      <c r="K84" s="49"/>
    </row>
    <row r="85" spans="11:11">
      <c r="K85" s="49"/>
    </row>
    <row r="86" spans="11:11">
      <c r="K86" s="49"/>
    </row>
    <row r="87" spans="11:11">
      <c r="K87" s="49"/>
    </row>
    <row r="88" spans="11:11">
      <c r="K88" s="49"/>
    </row>
    <row r="89" spans="11:11">
      <c r="K89" s="49"/>
    </row>
    <row r="90" spans="11:11">
      <c r="K90" s="49"/>
    </row>
    <row r="91" spans="11:11">
      <c r="K91" s="49"/>
    </row>
    <row r="92" spans="11:11">
      <c r="K92" s="49"/>
    </row>
    <row r="93" spans="11:11">
      <c r="K93" s="49"/>
    </row>
    <row r="94" spans="11:11">
      <c r="K94" s="49"/>
    </row>
    <row r="95" spans="11:11">
      <c r="K95" s="49"/>
    </row>
    <row r="96" spans="11:11">
      <c r="K96" s="49"/>
    </row>
    <row r="97" spans="11:11">
      <c r="K97" s="49"/>
    </row>
    <row r="98" spans="11:11">
      <c r="K98" s="49"/>
    </row>
    <row r="99" spans="11:11">
      <c r="K99" s="49"/>
    </row>
    <row r="100" spans="11:11">
      <c r="K100" s="49"/>
    </row>
    <row r="101" spans="11:11">
      <c r="K101" s="49"/>
    </row>
    <row r="102" spans="11:11">
      <c r="K102" s="49"/>
    </row>
    <row r="103" spans="11:11">
      <c r="K103" s="49"/>
    </row>
    <row r="104" spans="11:11">
      <c r="K104" s="49"/>
    </row>
    <row r="105" spans="11:11">
      <c r="K105" s="49"/>
    </row>
    <row r="106" spans="11:11">
      <c r="K106" s="49"/>
    </row>
    <row r="107" spans="11:11">
      <c r="K107" s="49"/>
    </row>
    <row r="108" spans="11:11">
      <c r="K108" s="49"/>
    </row>
    <row r="109" spans="11:11">
      <c r="K109" s="49"/>
    </row>
    <row r="110" spans="11:11">
      <c r="K110" s="49"/>
    </row>
    <row r="111" spans="11:11">
      <c r="K111" s="49"/>
    </row>
    <row r="112" spans="11:11">
      <c r="K112" s="49"/>
    </row>
    <row r="113" spans="11:11">
      <c r="K113" s="49"/>
    </row>
    <row r="114" spans="11:11">
      <c r="K114" s="49"/>
    </row>
    <row r="115" spans="11:11">
      <c r="K115" s="49"/>
    </row>
    <row r="116" spans="11:11">
      <c r="K116" s="49"/>
    </row>
    <row r="117" spans="11:11">
      <c r="K117" s="49"/>
    </row>
    <row r="118" spans="11:11">
      <c r="K118" s="49"/>
    </row>
    <row r="119" spans="11:11">
      <c r="K119" s="49"/>
    </row>
    <row r="120" spans="11:11">
      <c r="K120" s="49"/>
    </row>
    <row r="121" spans="11:11">
      <c r="K121" s="49"/>
    </row>
    <row r="122" spans="11:11">
      <c r="K122" s="49"/>
    </row>
    <row r="123" spans="11:11">
      <c r="K123" s="49"/>
    </row>
    <row r="124" spans="11:11">
      <c r="K124" s="49"/>
    </row>
    <row r="125" spans="11:11">
      <c r="K125" s="49"/>
    </row>
    <row r="126" spans="11:11">
      <c r="K126" s="49"/>
    </row>
    <row r="127" spans="11:11">
      <c r="K127" s="49"/>
    </row>
    <row r="128" spans="11:11">
      <c r="K128" s="49"/>
    </row>
    <row r="129" spans="11:11">
      <c r="K129" s="49"/>
    </row>
    <row r="130" spans="11:11">
      <c r="K130" s="49"/>
    </row>
    <row r="131" spans="11:11">
      <c r="K131" s="49"/>
    </row>
    <row r="132" spans="11:11">
      <c r="K132" s="49"/>
    </row>
    <row r="133" spans="11:11">
      <c r="K133" s="49"/>
    </row>
    <row r="134" spans="11:11">
      <c r="K134" s="49"/>
    </row>
    <row r="135" spans="11:11">
      <c r="K135" s="49"/>
    </row>
    <row r="136" spans="11:11">
      <c r="K136" s="49"/>
    </row>
    <row r="137" spans="11:11">
      <c r="K137" s="49"/>
    </row>
    <row r="138" spans="11:11">
      <c r="K138" s="49"/>
    </row>
    <row r="139" spans="11:11">
      <c r="K139" s="49"/>
    </row>
    <row r="140" spans="11:11">
      <c r="K140" s="49"/>
    </row>
    <row r="141" spans="11:11">
      <c r="K141" s="49"/>
    </row>
    <row r="142" spans="11:11">
      <c r="K142" s="49"/>
    </row>
    <row r="143" spans="11:11">
      <c r="K143" s="49"/>
    </row>
    <row r="144" spans="11:11">
      <c r="K144" s="49"/>
    </row>
    <row r="145" spans="11:11">
      <c r="K145" s="49"/>
    </row>
    <row r="146" spans="11:11">
      <c r="K146" s="49"/>
    </row>
    <row r="147" spans="11:11">
      <c r="K147" s="49"/>
    </row>
    <row r="148" spans="11:11">
      <c r="K148" s="49"/>
    </row>
    <row r="149" spans="11:11">
      <c r="K149" s="49"/>
    </row>
    <row r="150" spans="11:11">
      <c r="K150" s="49"/>
    </row>
    <row r="151" spans="11:11">
      <c r="K151" s="49"/>
    </row>
    <row r="152" spans="11:11">
      <c r="K152" s="49"/>
    </row>
    <row r="153" spans="11:11">
      <c r="K153" s="49"/>
    </row>
    <row r="154" spans="11:11">
      <c r="K154" s="49"/>
    </row>
    <row r="155" spans="11:11">
      <c r="K155" s="49"/>
    </row>
    <row r="156" spans="11:11">
      <c r="K156" s="49"/>
    </row>
    <row r="157" spans="11:11">
      <c r="K157" s="49"/>
    </row>
    <row r="158" spans="11:11">
      <c r="K158" s="49"/>
    </row>
    <row r="159" spans="11:11">
      <c r="K159" s="49"/>
    </row>
  </sheetData>
  <mergeCells count="45">
    <mergeCell ref="A22:A24"/>
    <mergeCell ref="B22:B24"/>
    <mergeCell ref="C22:C24"/>
    <mergeCell ref="L22:L24"/>
    <mergeCell ref="M22:M24"/>
    <mergeCell ref="A19:A21"/>
    <mergeCell ref="B19:B21"/>
    <mergeCell ref="C19:C21"/>
    <mergeCell ref="L19:L21"/>
    <mergeCell ref="M19:M21"/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  <mergeCell ref="B7:B9"/>
    <mergeCell ref="C7:C9"/>
    <mergeCell ref="L7:L9"/>
    <mergeCell ref="M7:M9"/>
    <mergeCell ref="A10:A12"/>
    <mergeCell ref="B10:B12"/>
    <mergeCell ref="C10:C12"/>
    <mergeCell ref="L10:L12"/>
    <mergeCell ref="M10:M12"/>
    <mergeCell ref="A30:A32"/>
    <mergeCell ref="B30:B32"/>
    <mergeCell ref="C30:C32"/>
    <mergeCell ref="G1:M1"/>
    <mergeCell ref="G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  <mergeCell ref="A7:A9"/>
  </mergeCells>
  <pageMargins left="0.27559055118110237" right="0.31496062992125984" top="0.6692913385826772" bottom="0.39370078740157483" header="0.27559055118110237" footer="0.47244094488188981"/>
  <pageSetup scale="66" firstPageNumber="32" fitToHeight="0" orientation="landscape" useFirstPageNumber="1" r:id="rId1"/>
  <headerFooter differentOddEven="1" differentFirst="1">
    <evenHeader>&amp;C34</evenHeader>
    <firstHeader>&amp;C&amp;P</firstHeader>
  </headerFooter>
  <rowBreaks count="2" manualBreakCount="2">
    <brk id="23" max="12" man="1"/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view="pageLayout" zoomScaleSheetLayoutView="100" workbookViewId="0">
      <selection activeCell="E8" sqref="E8"/>
    </sheetView>
  </sheetViews>
  <sheetFormatPr defaultColWidth="8" defaultRowHeight="15"/>
  <cols>
    <col min="1" max="1" width="31.85546875" customWidth="1"/>
    <col min="2" max="7" width="14.28515625" customWidth="1"/>
    <col min="8" max="8" width="24" hidden="1" customWidth="1"/>
    <col min="9" max="9" width="21" customWidth="1"/>
    <col min="10" max="10" width="8" customWidth="1"/>
  </cols>
  <sheetData>
    <row r="1" spans="1:10" ht="13.5" customHeight="1">
      <c r="A1" s="1"/>
      <c r="B1" s="1"/>
      <c r="C1" s="172"/>
      <c r="D1" s="172" t="s">
        <v>134</v>
      </c>
      <c r="E1" s="256" t="s">
        <v>46</v>
      </c>
      <c r="F1" s="256"/>
      <c r="G1" s="256"/>
      <c r="H1" s="256"/>
      <c r="I1" s="256"/>
      <c r="J1" s="256"/>
    </row>
    <row r="2" spans="1:10" ht="69" customHeight="1">
      <c r="A2" s="1"/>
      <c r="B2" s="1"/>
      <c r="C2" s="172"/>
      <c r="D2" s="172"/>
      <c r="E2" s="256"/>
      <c r="F2" s="256"/>
      <c r="G2" s="256"/>
      <c r="H2" s="256"/>
      <c r="I2" s="256"/>
      <c r="J2" s="256"/>
    </row>
    <row r="3" spans="1:10" ht="43.5" customHeight="1">
      <c r="A3" s="255" t="s">
        <v>183</v>
      </c>
      <c r="B3" s="255"/>
      <c r="C3" s="255"/>
      <c r="D3" s="255"/>
      <c r="E3" s="255"/>
      <c r="F3" s="255"/>
      <c r="G3" s="255"/>
      <c r="H3" s="255"/>
      <c r="I3" s="255"/>
    </row>
    <row r="4" spans="1:10" ht="16.5" customHeight="1">
      <c r="A4" s="159" t="s">
        <v>3</v>
      </c>
      <c r="B4" s="160" t="s">
        <v>4</v>
      </c>
      <c r="C4" s="160"/>
      <c r="D4" s="160"/>
      <c r="E4" s="160"/>
      <c r="F4" s="160"/>
      <c r="G4" s="160"/>
      <c r="H4" s="160"/>
      <c r="I4" s="257"/>
      <c r="J4" s="258"/>
    </row>
    <row r="5" spans="1:10" ht="15.75" customHeight="1">
      <c r="A5" s="83" t="s">
        <v>47</v>
      </c>
      <c r="B5" s="161" t="s">
        <v>8</v>
      </c>
      <c r="C5" s="161" t="s">
        <v>9</v>
      </c>
      <c r="D5" s="161" t="s">
        <v>10</v>
      </c>
      <c r="E5" s="161" t="s">
        <v>11</v>
      </c>
      <c r="F5" s="161" t="s">
        <v>12</v>
      </c>
      <c r="G5" s="161" t="s">
        <v>13</v>
      </c>
      <c r="H5" s="240"/>
      <c r="I5" s="241"/>
      <c r="J5" s="242"/>
    </row>
    <row r="6" spans="1:10" ht="21" customHeight="1">
      <c r="A6" s="177" t="s">
        <v>175</v>
      </c>
      <c r="B6" s="156">
        <f t="shared" ref="B6:B10" si="0">C6+D6+E6+F6+G6</f>
        <v>4454147.67</v>
      </c>
      <c r="C6" s="156">
        <f>C7+C8+C9+C10</f>
        <v>546986.80000000005</v>
      </c>
      <c r="D6" s="157">
        <f t="shared" ref="D6:G6" si="1">D7+D8+D9+D10</f>
        <v>570456.84</v>
      </c>
      <c r="E6" s="157">
        <f t="shared" si="1"/>
        <v>1447564.6400000001</v>
      </c>
      <c r="F6" s="157">
        <f t="shared" si="1"/>
        <v>938432.05</v>
      </c>
      <c r="G6" s="157">
        <f t="shared" si="1"/>
        <v>950707.34</v>
      </c>
      <c r="H6" s="243"/>
      <c r="I6" s="244"/>
      <c r="J6" s="245"/>
    </row>
    <row r="7" spans="1:10" ht="21" customHeight="1">
      <c r="A7" s="178" t="s">
        <v>51</v>
      </c>
      <c r="B7" s="156">
        <f t="shared" si="0"/>
        <v>167153.35</v>
      </c>
      <c r="C7" s="156">
        <f>C13</f>
        <v>14088.3</v>
      </c>
      <c r="D7" s="157">
        <f t="shared" ref="D7:G7" si="2">D13</f>
        <v>34247.74</v>
      </c>
      <c r="E7" s="157">
        <f t="shared" si="2"/>
        <v>39841.520000000004</v>
      </c>
      <c r="F7" s="157">
        <f t="shared" si="2"/>
        <v>38942.19</v>
      </c>
      <c r="G7" s="157">
        <f t="shared" si="2"/>
        <v>40033.599999999999</v>
      </c>
      <c r="H7" s="243"/>
      <c r="I7" s="244"/>
      <c r="J7" s="245"/>
    </row>
    <row r="8" spans="1:10" ht="27.75" customHeight="1">
      <c r="A8" s="179" t="s">
        <v>14</v>
      </c>
      <c r="B8" s="156">
        <f t="shared" si="0"/>
        <v>3727387.3899999997</v>
      </c>
      <c r="C8" s="157">
        <f t="shared" ref="C8:G8" si="3">C12+C18</f>
        <v>455914.7</v>
      </c>
      <c r="D8" s="157">
        <f>D12+D18</f>
        <v>446081</v>
      </c>
      <c r="E8" s="157">
        <f t="shared" si="3"/>
        <v>1238688.48</v>
      </c>
      <c r="F8" s="157">
        <f t="shared" si="3"/>
        <v>787938.81</v>
      </c>
      <c r="G8" s="157">
        <f t="shared" si="3"/>
        <v>798764.4</v>
      </c>
      <c r="H8" s="243"/>
      <c r="I8" s="244"/>
      <c r="J8" s="245"/>
    </row>
    <row r="9" spans="1:10" ht="27" customHeight="1">
      <c r="A9" s="179" t="s">
        <v>135</v>
      </c>
      <c r="B9" s="156">
        <f t="shared" si="0"/>
        <v>559606.93000000005</v>
      </c>
      <c r="C9" s="156">
        <f>C19+C14</f>
        <v>76983.8</v>
      </c>
      <c r="D9" s="157">
        <f t="shared" ref="D9:G9" si="4">D19+D14</f>
        <v>90128.1</v>
      </c>
      <c r="E9" s="157">
        <f t="shared" si="4"/>
        <v>169034.64</v>
      </c>
      <c r="F9" s="157">
        <f t="shared" si="4"/>
        <v>111551.05</v>
      </c>
      <c r="G9" s="157">
        <f t="shared" si="4"/>
        <v>111909.34</v>
      </c>
      <c r="H9" s="243"/>
      <c r="I9" s="244"/>
      <c r="J9" s="245"/>
    </row>
    <row r="10" spans="1:10" ht="30" customHeight="1">
      <c r="A10" s="179" t="s">
        <v>52</v>
      </c>
      <c r="B10" s="156">
        <f t="shared" si="0"/>
        <v>0</v>
      </c>
      <c r="C10" s="156">
        <f>C15</f>
        <v>0</v>
      </c>
      <c r="D10" s="157">
        <f t="shared" ref="D10:G10" si="5">D15</f>
        <v>0</v>
      </c>
      <c r="E10" s="157">
        <f t="shared" si="5"/>
        <v>0</v>
      </c>
      <c r="F10" s="157">
        <f t="shared" si="5"/>
        <v>0</v>
      </c>
      <c r="G10" s="157">
        <f t="shared" si="5"/>
        <v>0</v>
      </c>
      <c r="H10" s="246"/>
      <c r="I10" s="247"/>
      <c r="J10" s="248"/>
    </row>
    <row r="11" spans="1:10" ht="21" customHeight="1">
      <c r="A11" s="128" t="s">
        <v>167</v>
      </c>
      <c r="B11" s="156">
        <f>C11+D11+E11+F11+G11</f>
        <v>3983003.67</v>
      </c>
      <c r="C11" s="156">
        <f>C12+C13+C14+C15</f>
        <v>546986.80000000005</v>
      </c>
      <c r="D11" s="157">
        <f>D12+D13+D14+D15</f>
        <v>570456.84</v>
      </c>
      <c r="E11" s="157">
        <f>E12+E13+E14+E15</f>
        <v>976420.64</v>
      </c>
      <c r="F11" s="157">
        <f>F12+F13+F14+F15</f>
        <v>938432.05</v>
      </c>
      <c r="G11" s="157">
        <f>G12+G13+G14+G15</f>
        <v>950707.34</v>
      </c>
      <c r="H11" s="240" t="s">
        <v>176</v>
      </c>
      <c r="I11" s="241"/>
      <c r="J11" s="242"/>
    </row>
    <row r="12" spans="1:10" ht="24" customHeight="1">
      <c r="A12" s="128" t="s">
        <v>14</v>
      </c>
      <c r="B12" s="156">
        <f t="shared" ref="B12:B19" si="6">C12+D12+E12+F12+G12</f>
        <v>3303359.39</v>
      </c>
      <c r="C12" s="156">
        <f>'Приложение к подпрограмме II'!G9+'Приложение к подпрограмме II'!G29+'Приложение к подпрограмме II'!G48</f>
        <v>455914.7</v>
      </c>
      <c r="D12" s="157">
        <f>'Приложение к подпрограмме II'!H9+'Приложение к подпрограмме II'!H29+'Приложение к подпрограмме II'!H48</f>
        <v>446081</v>
      </c>
      <c r="E12" s="157">
        <f>'Приложение к подпрограмме II'!I9+'Приложение к подпрограмме II'!I29+'Приложение к подпрограмме II'!I48+'Приложение к подпрограмме II'!I60</f>
        <v>814660.48</v>
      </c>
      <c r="F12" s="157">
        <f>'Приложение к подпрограмме II'!J9+'Приложение к подпрограмме II'!J29+'Приложение к подпрограмме II'!J48+'Приложение к подпрограмме II'!J60</f>
        <v>787938.81</v>
      </c>
      <c r="G12" s="157">
        <f>'Приложение к подпрограмме II'!K9+'Приложение к подпрограмме II'!K29+'Приложение к подпрограмме II'!K48+'Приложение к подпрограмме II'!K60+'Приложение к подпрограмме II'!K69</f>
        <v>798764.4</v>
      </c>
      <c r="H12" s="243"/>
      <c r="I12" s="244"/>
      <c r="J12" s="245"/>
    </row>
    <row r="13" spans="1:10" ht="24" customHeight="1">
      <c r="A13" s="128" t="s">
        <v>60</v>
      </c>
      <c r="B13" s="156">
        <f t="shared" si="6"/>
        <v>167153.35</v>
      </c>
      <c r="C13" s="156">
        <f>'Приложение к подпрограмме II'!G10+'Приложение к подпрограмме II'!G30</f>
        <v>14088.3</v>
      </c>
      <c r="D13" s="157">
        <f>'Приложение к подпрограмме II'!H10+'Приложение к подпрограмме II'!H30</f>
        <v>34247.74</v>
      </c>
      <c r="E13" s="157">
        <f>'Приложение к подпрограмме II'!I10+'Приложение к подпрограмме II'!I30</f>
        <v>39841.520000000004</v>
      </c>
      <c r="F13" s="157">
        <f>'Приложение к подпрограмме II'!J10+'Приложение к подпрограмме II'!J30</f>
        <v>38942.19</v>
      </c>
      <c r="G13" s="157">
        <f>'Приложение к подпрограмме II'!K10+'Приложение к подпрограмме II'!K30</f>
        <v>40033.599999999999</v>
      </c>
      <c r="H13" s="243"/>
      <c r="I13" s="244"/>
      <c r="J13" s="245"/>
    </row>
    <row r="14" spans="1:10" ht="29.25" customHeight="1">
      <c r="A14" s="128" t="s">
        <v>135</v>
      </c>
      <c r="B14" s="156">
        <f t="shared" si="6"/>
        <v>512490.93000000005</v>
      </c>
      <c r="C14" s="156">
        <f>'Приложение к подпрограмме II'!G11+'Приложение к подпрограмме II'!G31+'Приложение к подпрограмме II'!G49</f>
        <v>76983.8</v>
      </c>
      <c r="D14" s="157">
        <f>'Приложение к подпрограмме II'!H11+'Приложение к подпрограмме II'!H31+'Приложение к подпрограмме II'!H49</f>
        <v>90128.1</v>
      </c>
      <c r="E14" s="157">
        <f>'Приложение к подпрограмме II'!I11+'Приложение к подпрограмме II'!I31+'Приложение к подпрограмме II'!I49+'Приложение к подпрограмме II'!I61+'Приложение к подпрограмме II'!I70</f>
        <v>121918.64</v>
      </c>
      <c r="F14" s="157">
        <f>'Приложение к подпрограмме II'!J11+'Приложение к подпрограмме II'!J31+'Приложение к подпрограмме II'!J49+'Приложение к подпрограмме II'!J61+'Приложение к подпрограмме II'!J70</f>
        <v>111551.05</v>
      </c>
      <c r="G14" s="157">
        <f>'Приложение к подпрограмме II'!K11+'Приложение к подпрограмме II'!K31+'Приложение к подпрограмме II'!K49+'Приложение к подпрограмме II'!K61+'Приложение к подпрограмме II'!K70</f>
        <v>111909.34</v>
      </c>
      <c r="H14" s="243"/>
      <c r="I14" s="244"/>
      <c r="J14" s="245"/>
    </row>
    <row r="15" spans="1:10" ht="30" customHeight="1">
      <c r="A15" s="128" t="s">
        <v>52</v>
      </c>
      <c r="B15" s="156">
        <f t="shared" si="6"/>
        <v>0</v>
      </c>
      <c r="C15" s="156">
        <v>0</v>
      </c>
      <c r="D15" s="157">
        <v>0</v>
      </c>
      <c r="E15" s="157">
        <v>0</v>
      </c>
      <c r="F15" s="157">
        <v>0</v>
      </c>
      <c r="G15" s="157">
        <v>0</v>
      </c>
      <c r="H15" s="246"/>
      <c r="I15" s="247"/>
      <c r="J15" s="248"/>
    </row>
    <row r="16" spans="1:10" ht="22.5" customHeight="1">
      <c r="A16" s="174" t="s">
        <v>174</v>
      </c>
      <c r="B16" s="156">
        <f t="shared" si="6"/>
        <v>471144</v>
      </c>
      <c r="C16" s="88">
        <f>C18+C19</f>
        <v>0</v>
      </c>
      <c r="D16" s="126">
        <f>D18+D19</f>
        <v>0</v>
      </c>
      <c r="E16" s="126">
        <f>E18+E19</f>
        <v>471144</v>
      </c>
      <c r="F16" s="126">
        <f>F18+F19</f>
        <v>0</v>
      </c>
      <c r="G16" s="126">
        <f>G18+G19</f>
        <v>0</v>
      </c>
      <c r="H16" s="158" t="s">
        <v>140</v>
      </c>
      <c r="I16" s="249" t="s">
        <v>140</v>
      </c>
      <c r="J16" s="250"/>
    </row>
    <row r="17" spans="1:10" ht="15" customHeight="1">
      <c r="A17" s="128" t="s">
        <v>60</v>
      </c>
      <c r="B17" s="88">
        <v>0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 s="158"/>
      <c r="I17" s="251"/>
      <c r="J17" s="252"/>
    </row>
    <row r="18" spans="1:10" ht="15" customHeight="1">
      <c r="A18" s="193" t="s">
        <v>14</v>
      </c>
      <c r="B18" s="156">
        <f>C18+D18+E18+F18+G18</f>
        <v>424028</v>
      </c>
      <c r="C18" s="88">
        <v>0</v>
      </c>
      <c r="D18" s="126">
        <v>0</v>
      </c>
      <c r="E18" s="126">
        <f>'Приложение к подпрограмме II'!I57+'Приложение к подпрограмме II'!I63</f>
        <v>424028</v>
      </c>
      <c r="F18" s="126">
        <f>'Приложение к подпрограмме II'!J57+'Приложение к подпрограмме II'!J63</f>
        <v>0</v>
      </c>
      <c r="G18" s="126">
        <f>'Приложение к подпрограмме II'!K57+'Приложение к подпрограмме II'!K63</f>
        <v>0</v>
      </c>
      <c r="H18" s="158"/>
      <c r="I18" s="251"/>
      <c r="J18" s="252"/>
    </row>
    <row r="19" spans="1:10" ht="24">
      <c r="A19" s="136" t="s">
        <v>135</v>
      </c>
      <c r="B19" s="156">
        <f t="shared" si="6"/>
        <v>47116</v>
      </c>
      <c r="C19" s="88">
        <v>0</v>
      </c>
      <c r="D19" s="126">
        <v>0</v>
      </c>
      <c r="E19" s="126">
        <f>'Приложение к подпрограмме II'!I58+'Приложение к подпрограмме II'!I64</f>
        <v>47116</v>
      </c>
      <c r="F19" s="126">
        <f>'Приложение к подпрограмме II'!J58+'Приложение к подпрограмме II'!J64</f>
        <v>0</v>
      </c>
      <c r="G19" s="126">
        <f>'Приложение к подпрограмме II'!K58+'Приложение к подпрограмме II'!K64</f>
        <v>0</v>
      </c>
      <c r="H19" s="158"/>
      <c r="I19" s="251"/>
      <c r="J19" s="252"/>
    </row>
    <row r="20" spans="1:10">
      <c r="A20" s="83" t="s">
        <v>52</v>
      </c>
      <c r="B20" s="156">
        <f t="shared" ref="B20" si="7">C20+D20+E20+F20+G20</f>
        <v>0</v>
      </c>
      <c r="C20" s="156">
        <v>0</v>
      </c>
      <c r="D20" s="157">
        <v>0</v>
      </c>
      <c r="E20" s="157">
        <v>0</v>
      </c>
      <c r="F20" s="157">
        <v>0</v>
      </c>
      <c r="G20" s="157">
        <v>0</v>
      </c>
      <c r="H20" s="158"/>
      <c r="I20" s="253"/>
      <c r="J20" s="254"/>
    </row>
    <row r="21" spans="1:10" ht="15.75">
      <c r="E21" s="5"/>
      <c r="H21" s="86"/>
      <c r="J21" s="87" t="s">
        <v>136</v>
      </c>
    </row>
  </sheetData>
  <mergeCells count="6">
    <mergeCell ref="H5:J10"/>
    <mergeCell ref="H11:J15"/>
    <mergeCell ref="I16:J20"/>
    <mergeCell ref="A3:I3"/>
    <mergeCell ref="E1:J2"/>
    <mergeCell ref="I4:J4"/>
  </mergeCells>
  <pageMargins left="0.59055118110236227" right="0.47244094488188981" top="0.35433070866141736" bottom="0.39370078740157483" header="0.11811023622047245" footer="0.35433070866141736"/>
  <pageSetup scale="82" firstPageNumber="35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view="pageBreakPreview" zoomScale="70" zoomScaleNormal="70" zoomScaleSheetLayoutView="70" zoomScalePageLayoutView="70" workbookViewId="0">
      <selection activeCell="A5" sqref="A5:A6"/>
    </sheetView>
  </sheetViews>
  <sheetFormatPr defaultColWidth="8" defaultRowHeight="15"/>
  <cols>
    <col min="1" max="1" width="5.42578125" customWidth="1"/>
    <col min="2" max="2" width="27.140625" customWidth="1"/>
    <col min="3" max="3" width="15.28515625" customWidth="1"/>
    <col min="4" max="4" width="26.140625" style="14" customWidth="1"/>
    <col min="5" max="5" width="13" style="7" customWidth="1"/>
    <col min="6" max="6" width="15.7109375" style="7" customWidth="1"/>
    <col min="7" max="7" width="13.42578125" style="7" customWidth="1"/>
    <col min="8" max="8" width="14.42578125" style="49" customWidth="1"/>
    <col min="9" max="9" width="16.28515625" style="7" customWidth="1"/>
    <col min="10" max="10" width="15.28515625" style="7" customWidth="1"/>
    <col min="11" max="11" width="14.7109375" style="7" customWidth="1"/>
    <col min="12" max="12" width="16.140625" customWidth="1"/>
    <col min="13" max="13" width="27.7109375" customWidth="1"/>
    <col min="14" max="14" width="6" style="116" customWidth="1"/>
    <col min="15" max="15" width="9.140625" style="116" customWidth="1"/>
    <col min="16" max="16" width="8" style="116"/>
    <col min="17" max="17" width="41.42578125" customWidth="1"/>
  </cols>
  <sheetData>
    <row r="1" spans="1:16" ht="18.75">
      <c r="A1" s="43"/>
      <c r="B1" s="43"/>
      <c r="C1" s="43"/>
      <c r="D1" s="90"/>
      <c r="E1" s="91"/>
      <c r="F1" s="43"/>
      <c r="G1" s="43"/>
      <c r="H1" s="43"/>
      <c r="I1" s="43"/>
      <c r="J1" s="215" t="s">
        <v>53</v>
      </c>
      <c r="K1" s="216"/>
      <c r="L1" s="216"/>
      <c r="M1" s="217"/>
      <c r="N1" s="92"/>
    </row>
    <row r="2" spans="1:16" ht="24" customHeight="1">
      <c r="A2" s="43"/>
      <c r="B2" s="43"/>
      <c r="C2" s="43"/>
      <c r="D2" s="90"/>
      <c r="E2" s="91"/>
      <c r="F2" s="43"/>
      <c r="G2" s="43"/>
      <c r="H2" s="43"/>
      <c r="I2" s="43"/>
      <c r="J2" s="218" t="s">
        <v>54</v>
      </c>
      <c r="K2" s="282"/>
      <c r="L2" s="282"/>
      <c r="M2" s="283"/>
      <c r="N2" s="92"/>
    </row>
    <row r="3" spans="1:16" ht="37.5" customHeight="1">
      <c r="A3" s="43"/>
      <c r="B3" s="43"/>
      <c r="C3" s="43"/>
      <c r="D3" s="90"/>
      <c r="E3" s="91"/>
      <c r="F3" s="43"/>
      <c r="G3" s="43"/>
      <c r="H3" s="43"/>
      <c r="I3" s="43"/>
      <c r="J3" s="284"/>
      <c r="K3" s="285"/>
      <c r="L3" s="285"/>
      <c r="M3" s="286"/>
      <c r="N3" s="92"/>
    </row>
    <row r="4" spans="1:16" ht="27" customHeight="1">
      <c r="A4" s="296" t="s">
        <v>181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8"/>
      <c r="N4" s="92"/>
    </row>
    <row r="5" spans="1:16" ht="73.5" customHeight="1">
      <c r="A5" s="299" t="s">
        <v>55</v>
      </c>
      <c r="B5" s="299" t="s">
        <v>19</v>
      </c>
      <c r="C5" s="299" t="s">
        <v>20</v>
      </c>
      <c r="D5" s="301" t="s">
        <v>21</v>
      </c>
      <c r="E5" s="224" t="s">
        <v>22</v>
      </c>
      <c r="F5" s="299" t="s">
        <v>56</v>
      </c>
      <c r="G5" s="299" t="s">
        <v>57</v>
      </c>
      <c r="H5" s="227"/>
      <c r="I5" s="227"/>
      <c r="J5" s="227"/>
      <c r="K5" s="303"/>
      <c r="L5" s="299" t="s">
        <v>25</v>
      </c>
      <c r="M5" s="299" t="s">
        <v>26</v>
      </c>
      <c r="N5" s="92"/>
    </row>
    <row r="6" spans="1:16" ht="94.5" customHeight="1">
      <c r="A6" s="300"/>
      <c r="B6" s="300"/>
      <c r="C6" s="300"/>
      <c r="D6" s="302"/>
      <c r="E6" s="225"/>
      <c r="F6" s="300"/>
      <c r="G6" s="118" t="s">
        <v>9</v>
      </c>
      <c r="H6" s="118" t="s">
        <v>10</v>
      </c>
      <c r="I6" s="118" t="s">
        <v>11</v>
      </c>
      <c r="J6" s="118" t="s">
        <v>12</v>
      </c>
      <c r="K6" s="118" t="s">
        <v>13</v>
      </c>
      <c r="L6" s="300"/>
      <c r="M6" s="300"/>
      <c r="N6" s="92"/>
    </row>
    <row r="7" spans="1:16">
      <c r="A7" s="50">
        <v>1</v>
      </c>
      <c r="B7" s="50">
        <v>2</v>
      </c>
      <c r="C7" s="50">
        <v>3</v>
      </c>
      <c r="D7" s="120">
        <v>4</v>
      </c>
      <c r="E7" s="50">
        <v>5</v>
      </c>
      <c r="F7" s="50">
        <v>6</v>
      </c>
      <c r="G7" s="50">
        <v>7</v>
      </c>
      <c r="H7" s="50">
        <v>8</v>
      </c>
      <c r="I7" s="50">
        <v>9</v>
      </c>
      <c r="J7" s="50">
        <v>10</v>
      </c>
      <c r="K7" s="50">
        <v>11</v>
      </c>
      <c r="L7" s="50">
        <v>12</v>
      </c>
      <c r="M7" s="50">
        <v>13</v>
      </c>
      <c r="N7" s="92"/>
    </row>
    <row r="8" spans="1:16" ht="22.5" customHeight="1">
      <c r="A8" s="304" t="s">
        <v>27</v>
      </c>
      <c r="B8" s="307" t="s">
        <v>58</v>
      </c>
      <c r="C8" s="304" t="s">
        <v>28</v>
      </c>
      <c r="D8" s="122" t="s">
        <v>37</v>
      </c>
      <c r="E8" s="42">
        <f>E10+E11</f>
        <v>0</v>
      </c>
      <c r="F8" s="42">
        <f>G8+H8+I8+J8+K8</f>
        <v>3571815.3899999997</v>
      </c>
      <c r="G8" s="42">
        <f>G9+G10+G11</f>
        <v>496628.6</v>
      </c>
      <c r="H8" s="42">
        <f t="shared" ref="H8:K8" si="0">H9+H10+H11</f>
        <v>492982.89</v>
      </c>
      <c r="I8" s="42">
        <f t="shared" si="0"/>
        <v>862216.3</v>
      </c>
      <c r="J8" s="42">
        <f t="shared" si="0"/>
        <v>859716.3</v>
      </c>
      <c r="K8" s="42">
        <f t="shared" si="0"/>
        <v>860271.3</v>
      </c>
      <c r="L8" s="310" t="s">
        <v>30</v>
      </c>
      <c r="M8" s="310" t="s">
        <v>59</v>
      </c>
      <c r="N8" s="92"/>
    </row>
    <row r="9" spans="1:16" ht="33" customHeight="1">
      <c r="A9" s="305"/>
      <c r="B9" s="308"/>
      <c r="C9" s="305"/>
      <c r="D9" s="122" t="s">
        <v>14</v>
      </c>
      <c r="E9" s="42">
        <f>E18</f>
        <v>0</v>
      </c>
      <c r="F9" s="42">
        <f t="shared" ref="F9:F17" si="1">G9+H9+I9+J9+K9</f>
        <v>3114821</v>
      </c>
      <c r="G9" s="42">
        <f t="shared" ref="G9:H9" si="2">G13+G22+G26</f>
        <v>429878</v>
      </c>
      <c r="H9" s="42">
        <f t="shared" si="2"/>
        <v>414948</v>
      </c>
      <c r="I9" s="42">
        <f>I13+I22+I26</f>
        <v>756665</v>
      </c>
      <c r="J9" s="42">
        <f t="shared" ref="J9:K9" si="3">J13+J22+J26</f>
        <v>756665</v>
      </c>
      <c r="K9" s="42">
        <f t="shared" si="3"/>
        <v>756665</v>
      </c>
      <c r="L9" s="311"/>
      <c r="M9" s="311"/>
      <c r="N9" s="92"/>
    </row>
    <row r="10" spans="1:16" s="134" customFormat="1" ht="30.75" customHeight="1">
      <c r="A10" s="305"/>
      <c r="B10" s="308"/>
      <c r="C10" s="305"/>
      <c r="D10" s="123" t="s">
        <v>60</v>
      </c>
      <c r="E10" s="42">
        <f>E13</f>
        <v>0</v>
      </c>
      <c r="F10" s="42">
        <f t="shared" si="1"/>
        <v>86615</v>
      </c>
      <c r="G10" s="42">
        <f t="shared" ref="G10:H10" si="4">G18+G23</f>
        <v>6614</v>
      </c>
      <c r="H10" s="42">
        <f t="shared" si="4"/>
        <v>19920</v>
      </c>
      <c r="I10" s="42">
        <f>I18+I23</f>
        <v>19842</v>
      </c>
      <c r="J10" s="42">
        <f t="shared" ref="J10:K10" si="5">J18+J23</f>
        <v>19842</v>
      </c>
      <c r="K10" s="42">
        <f t="shared" si="5"/>
        <v>20397</v>
      </c>
      <c r="L10" s="311"/>
      <c r="M10" s="311"/>
      <c r="N10" s="92"/>
      <c r="O10" s="116"/>
      <c r="P10" s="116"/>
    </row>
    <row r="11" spans="1:16" ht="32.25" customHeight="1">
      <c r="A11" s="306"/>
      <c r="B11" s="309"/>
      <c r="C11" s="306"/>
      <c r="D11" s="122" t="s">
        <v>135</v>
      </c>
      <c r="E11" s="42">
        <f>E14+E15+E16</f>
        <v>0</v>
      </c>
      <c r="F11" s="42">
        <f t="shared" si="1"/>
        <v>370379.38999999996</v>
      </c>
      <c r="G11" s="42">
        <f t="shared" ref="G11:H11" si="6">G14+G15+G16+G19+G17</f>
        <v>60136.6</v>
      </c>
      <c r="H11" s="42">
        <f t="shared" si="6"/>
        <v>58114.89</v>
      </c>
      <c r="I11" s="42">
        <f>I14+I15+I16+I19+I17</f>
        <v>85709.3</v>
      </c>
      <c r="J11" s="42">
        <f t="shared" ref="J11:K11" si="7">J14+J15+J16+J19+J17</f>
        <v>83209.3</v>
      </c>
      <c r="K11" s="42">
        <f t="shared" si="7"/>
        <v>83209.3</v>
      </c>
      <c r="L11" s="312"/>
      <c r="M11" s="311"/>
      <c r="N11" s="92"/>
    </row>
    <row r="12" spans="1:16" ht="36.75" customHeight="1">
      <c r="A12" s="304" t="s">
        <v>32</v>
      </c>
      <c r="B12" s="307" t="s">
        <v>144</v>
      </c>
      <c r="C12" s="304" t="s">
        <v>28</v>
      </c>
      <c r="D12" s="122" t="s">
        <v>37</v>
      </c>
      <c r="E12" s="42">
        <f>E13+E14</f>
        <v>0</v>
      </c>
      <c r="F12" s="42">
        <f t="shared" si="1"/>
        <v>844826</v>
      </c>
      <c r="G12" s="42">
        <f t="shared" ref="G12:H12" si="8">G13+G14</f>
        <v>429878</v>
      </c>
      <c r="H12" s="42">
        <f t="shared" si="8"/>
        <v>414948</v>
      </c>
      <c r="I12" s="42">
        <f>I13+I14</f>
        <v>0</v>
      </c>
      <c r="J12" s="42">
        <f t="shared" ref="J12:K12" si="9">J13+J14</f>
        <v>0</v>
      </c>
      <c r="K12" s="42">
        <f t="shared" si="9"/>
        <v>0</v>
      </c>
      <c r="L12" s="310" t="s">
        <v>30</v>
      </c>
      <c r="M12" s="311"/>
      <c r="N12" s="92"/>
      <c r="O12" s="180"/>
    </row>
    <row r="13" spans="1:16" ht="69" customHeight="1">
      <c r="A13" s="305"/>
      <c r="B13" s="308"/>
      <c r="C13" s="305"/>
      <c r="D13" s="122" t="s">
        <v>14</v>
      </c>
      <c r="E13" s="42">
        <v>0</v>
      </c>
      <c r="F13" s="42">
        <f t="shared" si="1"/>
        <v>844826</v>
      </c>
      <c r="G13" s="42">
        <v>429878</v>
      </c>
      <c r="H13" s="42">
        <v>414948</v>
      </c>
      <c r="I13" s="42">
        <v>0</v>
      </c>
      <c r="J13" s="42">
        <v>0</v>
      </c>
      <c r="K13" s="42">
        <v>0</v>
      </c>
      <c r="L13" s="311"/>
      <c r="M13" s="311"/>
      <c r="N13" s="92"/>
      <c r="O13" s="180"/>
    </row>
    <row r="14" spans="1:16" ht="198" customHeight="1">
      <c r="A14" s="306"/>
      <c r="B14" s="309"/>
      <c r="C14" s="306"/>
      <c r="D14" s="122" t="s">
        <v>135</v>
      </c>
      <c r="E14" s="42">
        <v>0</v>
      </c>
      <c r="F14" s="42">
        <f t="shared" si="1"/>
        <v>0</v>
      </c>
      <c r="G14" s="42">
        <f>H14+I14+J14+K14+L14</f>
        <v>0</v>
      </c>
      <c r="H14" s="42">
        <f>I14+J14+K14+L14+M14</f>
        <v>0</v>
      </c>
      <c r="I14" s="42">
        <f>J14+K14+L14+M14+N14</f>
        <v>0</v>
      </c>
      <c r="J14" s="42">
        <f>K14+L14+M14+N14+O14</f>
        <v>0</v>
      </c>
      <c r="K14" s="42">
        <f>L14+M14+N14+O14+P14</f>
        <v>0</v>
      </c>
      <c r="L14" s="312"/>
      <c r="M14" s="312"/>
      <c r="N14" s="92"/>
      <c r="O14" s="180"/>
    </row>
    <row r="15" spans="1:16" ht="132" customHeight="1">
      <c r="A15" s="120" t="s">
        <v>33</v>
      </c>
      <c r="B15" s="140" t="s">
        <v>163</v>
      </c>
      <c r="C15" s="120" t="s">
        <v>28</v>
      </c>
      <c r="D15" s="122" t="s">
        <v>135</v>
      </c>
      <c r="E15" s="42">
        <v>0</v>
      </c>
      <c r="F15" s="42">
        <f t="shared" si="1"/>
        <v>319184.69</v>
      </c>
      <c r="G15" s="42">
        <v>60136.6</v>
      </c>
      <c r="H15" s="42">
        <v>57920.19</v>
      </c>
      <c r="I15" s="78">
        <f>85709.3-I17</f>
        <v>69209.3</v>
      </c>
      <c r="J15" s="78">
        <f>83209.3-J17</f>
        <v>66209.3</v>
      </c>
      <c r="K15" s="78">
        <v>65709.3</v>
      </c>
      <c r="L15" s="122" t="s">
        <v>30</v>
      </c>
      <c r="M15" s="122"/>
      <c r="N15" s="92"/>
      <c r="O15" s="180"/>
    </row>
    <row r="16" spans="1:16" ht="65.25" customHeight="1">
      <c r="A16" s="120" t="s">
        <v>34</v>
      </c>
      <c r="B16" s="121" t="s">
        <v>108</v>
      </c>
      <c r="C16" s="120" t="s">
        <v>28</v>
      </c>
      <c r="D16" s="122" t="s">
        <v>135</v>
      </c>
      <c r="E16" s="42">
        <v>0</v>
      </c>
      <c r="F16" s="42">
        <f t="shared" si="1"/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122" t="s">
        <v>30</v>
      </c>
      <c r="M16" s="122"/>
      <c r="N16" s="92"/>
      <c r="O16" s="180"/>
    </row>
    <row r="17" spans="1:16" ht="78" customHeight="1">
      <c r="A17" s="139" t="s">
        <v>61</v>
      </c>
      <c r="B17" s="140" t="s">
        <v>162</v>
      </c>
      <c r="C17" s="139" t="s">
        <v>28</v>
      </c>
      <c r="D17" s="141" t="s">
        <v>135</v>
      </c>
      <c r="E17" s="42">
        <v>0</v>
      </c>
      <c r="F17" s="42">
        <f t="shared" si="1"/>
        <v>51000</v>
      </c>
      <c r="G17" s="42">
        <v>0</v>
      </c>
      <c r="H17" s="42">
        <v>0</v>
      </c>
      <c r="I17" s="42">
        <v>16500</v>
      </c>
      <c r="J17" s="11">
        <v>17000</v>
      </c>
      <c r="K17" s="11">
        <v>17500</v>
      </c>
      <c r="L17" s="192" t="s">
        <v>30</v>
      </c>
      <c r="M17" s="141"/>
      <c r="N17" s="92"/>
      <c r="O17" s="181"/>
    </row>
    <row r="18" spans="1:16" ht="373.5" customHeight="1">
      <c r="A18" s="139" t="s">
        <v>160</v>
      </c>
      <c r="B18" s="121" t="s">
        <v>109</v>
      </c>
      <c r="C18" s="120" t="s">
        <v>62</v>
      </c>
      <c r="D18" s="122" t="s">
        <v>60</v>
      </c>
      <c r="E18" s="42">
        <v>0</v>
      </c>
      <c r="F18" s="42">
        <f>G18+H18+I18+J18+K18</f>
        <v>26534</v>
      </c>
      <c r="G18" s="42">
        <v>6614</v>
      </c>
      <c r="H18" s="42">
        <v>19920</v>
      </c>
      <c r="I18" s="42">
        <v>0</v>
      </c>
      <c r="J18" s="42">
        <v>0</v>
      </c>
      <c r="K18" s="42">
        <v>0</v>
      </c>
      <c r="L18" s="122" t="s">
        <v>30</v>
      </c>
      <c r="M18" s="122"/>
      <c r="N18" s="92"/>
      <c r="O18" s="180"/>
    </row>
    <row r="19" spans="1:16" ht="39" customHeight="1">
      <c r="A19" s="293" t="s">
        <v>145</v>
      </c>
      <c r="B19" s="290" t="s">
        <v>137</v>
      </c>
      <c r="C19" s="313" t="s">
        <v>62</v>
      </c>
      <c r="D19" s="315" t="s">
        <v>135</v>
      </c>
      <c r="E19" s="317">
        <v>0</v>
      </c>
      <c r="F19" s="317">
        <f>G19+H19+I19+J19+K19</f>
        <v>194.7</v>
      </c>
      <c r="G19" s="317">
        <v>0</v>
      </c>
      <c r="H19" s="317">
        <v>194.7</v>
      </c>
      <c r="I19" s="317">
        <v>0</v>
      </c>
      <c r="J19" s="317">
        <v>0</v>
      </c>
      <c r="K19" s="330">
        <v>0</v>
      </c>
      <c r="L19" s="313" t="s">
        <v>30</v>
      </c>
      <c r="M19" s="313"/>
      <c r="N19" s="92"/>
      <c r="O19" s="181"/>
    </row>
    <row r="20" spans="1:16" ht="39.75" customHeight="1">
      <c r="A20" s="295"/>
      <c r="B20" s="292"/>
      <c r="C20" s="314"/>
      <c r="D20" s="316"/>
      <c r="E20" s="318"/>
      <c r="F20" s="318"/>
      <c r="G20" s="318"/>
      <c r="H20" s="318"/>
      <c r="I20" s="318"/>
      <c r="J20" s="318"/>
      <c r="K20" s="331"/>
      <c r="L20" s="314"/>
      <c r="M20" s="314"/>
      <c r="N20" s="92"/>
      <c r="O20" s="181"/>
    </row>
    <row r="21" spans="1:16" ht="39.75" customHeight="1">
      <c r="A21" s="293" t="s">
        <v>146</v>
      </c>
      <c r="B21" s="290" t="s">
        <v>147</v>
      </c>
      <c r="C21" s="287" t="s">
        <v>62</v>
      </c>
      <c r="D21" s="100" t="s">
        <v>37</v>
      </c>
      <c r="E21" s="80">
        <v>0</v>
      </c>
      <c r="F21" s="80">
        <f>F22+F23</f>
        <v>2318385</v>
      </c>
      <c r="G21" s="80">
        <f>G22+G24</f>
        <v>0</v>
      </c>
      <c r="H21" s="80">
        <f t="shared" ref="H21" si="10">H22+H24</f>
        <v>0</v>
      </c>
      <c r="I21" s="80">
        <f>I22+I24+I23</f>
        <v>772610</v>
      </c>
      <c r="J21" s="80">
        <f t="shared" ref="J21:K21" si="11">J22+J24+J23</f>
        <v>772610</v>
      </c>
      <c r="K21" s="80">
        <f t="shared" si="11"/>
        <v>773165</v>
      </c>
      <c r="L21" s="332" t="s">
        <v>30</v>
      </c>
      <c r="M21" s="124"/>
      <c r="N21" s="92"/>
      <c r="O21" s="181"/>
    </row>
    <row r="22" spans="1:16" ht="39.75" customHeight="1">
      <c r="A22" s="294"/>
      <c r="B22" s="291"/>
      <c r="C22" s="288"/>
      <c r="D22" s="100" t="s">
        <v>14</v>
      </c>
      <c r="E22" s="80">
        <v>0</v>
      </c>
      <c r="F22" s="80">
        <f>G22+H22+I22+J22+K22</f>
        <v>2258304</v>
      </c>
      <c r="G22" s="80">
        <v>0</v>
      </c>
      <c r="H22" s="80">
        <v>0</v>
      </c>
      <c r="I22" s="80">
        <v>752768</v>
      </c>
      <c r="J22" s="80">
        <v>752768</v>
      </c>
      <c r="K22" s="80">
        <v>752768</v>
      </c>
      <c r="L22" s="333"/>
      <c r="M22" s="124"/>
      <c r="N22" s="92"/>
      <c r="O22" s="181"/>
    </row>
    <row r="23" spans="1:16" s="134" customFormat="1" ht="39.75" customHeight="1">
      <c r="A23" s="294"/>
      <c r="B23" s="291"/>
      <c r="C23" s="288"/>
      <c r="D23" s="123" t="s">
        <v>60</v>
      </c>
      <c r="E23" s="80">
        <v>0</v>
      </c>
      <c r="F23" s="80">
        <f>G23+H23+I23+J23+K23</f>
        <v>60081</v>
      </c>
      <c r="G23" s="80">
        <v>0</v>
      </c>
      <c r="H23" s="80">
        <v>0</v>
      </c>
      <c r="I23" s="80">
        <v>19842</v>
      </c>
      <c r="J23" s="80">
        <v>19842</v>
      </c>
      <c r="K23" s="80">
        <v>20397</v>
      </c>
      <c r="L23" s="334"/>
      <c r="M23" s="124"/>
      <c r="N23" s="92"/>
      <c r="O23" s="181"/>
      <c r="P23" s="116"/>
    </row>
    <row r="24" spans="1:16" ht="231.75" customHeight="1">
      <c r="A24" s="295"/>
      <c r="B24" s="292"/>
      <c r="C24" s="289"/>
      <c r="D24" s="100" t="s">
        <v>135</v>
      </c>
      <c r="E24" s="80">
        <v>0</v>
      </c>
      <c r="F24" s="80">
        <f>G24+H24+I24+J24+K24</f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133"/>
      <c r="M24" s="124"/>
      <c r="N24" s="92"/>
      <c r="O24" s="181"/>
    </row>
    <row r="25" spans="1:16" ht="43.5" customHeight="1">
      <c r="A25" s="293" t="s">
        <v>161</v>
      </c>
      <c r="B25" s="290" t="s">
        <v>148</v>
      </c>
      <c r="C25" s="287" t="s">
        <v>62</v>
      </c>
      <c r="D25" s="100" t="s">
        <v>37</v>
      </c>
      <c r="E25" s="80">
        <v>0</v>
      </c>
      <c r="F25" s="80">
        <f>F26+F27</f>
        <v>11691</v>
      </c>
      <c r="G25" s="80">
        <f>G26+G27</f>
        <v>0</v>
      </c>
      <c r="H25" s="80">
        <f t="shared" ref="H25" si="12">H26+H27</f>
        <v>0</v>
      </c>
      <c r="I25" s="80">
        <f t="shared" ref="I25" si="13">I26+I27</f>
        <v>3897</v>
      </c>
      <c r="J25" s="80">
        <f t="shared" ref="J25" si="14">J26+J27</f>
        <v>3897</v>
      </c>
      <c r="K25" s="80">
        <f t="shared" ref="K25" si="15">K26+K27</f>
        <v>3897</v>
      </c>
      <c r="L25" s="313" t="s">
        <v>40</v>
      </c>
      <c r="M25" s="124"/>
      <c r="N25" s="92"/>
      <c r="O25" s="181"/>
    </row>
    <row r="26" spans="1:16" ht="300" customHeight="1">
      <c r="A26" s="294"/>
      <c r="B26" s="291"/>
      <c r="C26" s="288"/>
      <c r="D26" s="100" t="s">
        <v>14</v>
      </c>
      <c r="E26" s="80">
        <v>0</v>
      </c>
      <c r="F26" s="80">
        <f>G26+H26+I26+J26+K26</f>
        <v>11691</v>
      </c>
      <c r="G26" s="80">
        <v>0</v>
      </c>
      <c r="H26" s="80">
        <v>0</v>
      </c>
      <c r="I26" s="80">
        <v>3897</v>
      </c>
      <c r="J26" s="80">
        <v>3897</v>
      </c>
      <c r="K26" s="80">
        <v>3897</v>
      </c>
      <c r="L26" s="314"/>
      <c r="M26" s="124"/>
      <c r="N26" s="92"/>
      <c r="O26" s="181"/>
    </row>
    <row r="27" spans="1:16" ht="316.5" customHeight="1">
      <c r="A27" s="295"/>
      <c r="B27" s="292"/>
      <c r="C27" s="289"/>
      <c r="D27" s="100" t="s">
        <v>135</v>
      </c>
      <c r="E27" s="80">
        <v>0</v>
      </c>
      <c r="F27" s="80">
        <f>G27+H27+I27+J27+K27</f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133"/>
      <c r="M27" s="124"/>
      <c r="N27" s="92"/>
      <c r="O27" s="181"/>
    </row>
    <row r="28" spans="1:16" ht="28.5" customHeight="1">
      <c r="A28" s="304" t="s">
        <v>35</v>
      </c>
      <c r="B28" s="310" t="s">
        <v>63</v>
      </c>
      <c r="C28" s="304" t="s">
        <v>28</v>
      </c>
      <c r="D28" s="123" t="s">
        <v>37</v>
      </c>
      <c r="E28" s="45"/>
      <c r="F28" s="45">
        <f t="shared" ref="F28:K28" si="16">F29+F30+F31</f>
        <v>347783.67999999999</v>
      </c>
      <c r="G28" s="45">
        <f t="shared" si="16"/>
        <v>49698.2</v>
      </c>
      <c r="H28" s="45">
        <f t="shared" si="16"/>
        <v>68365.850000000006</v>
      </c>
      <c r="I28" s="45">
        <f t="shared" si="16"/>
        <v>77330.34</v>
      </c>
      <c r="J28" s="45">
        <f t="shared" si="16"/>
        <v>75715.75</v>
      </c>
      <c r="K28" s="45">
        <f t="shared" si="16"/>
        <v>76673.540000000008</v>
      </c>
      <c r="L28" s="310" t="s">
        <v>30</v>
      </c>
      <c r="M28" s="304"/>
      <c r="N28" s="92"/>
      <c r="O28" s="180"/>
    </row>
    <row r="29" spans="1:16" ht="31.5" customHeight="1">
      <c r="A29" s="305"/>
      <c r="B29" s="311"/>
      <c r="C29" s="305"/>
      <c r="D29" s="122" t="s">
        <v>14</v>
      </c>
      <c r="E29" s="42"/>
      <c r="F29" s="42">
        <f>G29+H29+I29+J29+K29</f>
        <v>151863.38999999998</v>
      </c>
      <c r="G29" s="42">
        <f>G32+G34+G36+G38+G41</f>
        <v>26036.7</v>
      </c>
      <c r="H29" s="42">
        <f>H32+H34+H36+H41+H45</f>
        <v>31133</v>
      </c>
      <c r="I29" s="42">
        <f t="shared" ref="I29:K29" si="17">I32+I34+I36+I41+I45</f>
        <v>31820.48</v>
      </c>
      <c r="J29" s="42">
        <f t="shared" si="17"/>
        <v>31273.809999999998</v>
      </c>
      <c r="K29" s="42">
        <f t="shared" si="17"/>
        <v>31599.4</v>
      </c>
      <c r="L29" s="311"/>
      <c r="M29" s="305"/>
      <c r="N29" s="92"/>
      <c r="O29" s="180"/>
    </row>
    <row r="30" spans="1:16" s="134" customFormat="1" ht="33.75" customHeight="1">
      <c r="A30" s="305"/>
      <c r="B30" s="311"/>
      <c r="C30" s="305"/>
      <c r="D30" s="122" t="s">
        <v>51</v>
      </c>
      <c r="E30" s="42"/>
      <c r="F30" s="42">
        <f>G30+H30+I30+J30+K30</f>
        <v>80538.350000000006</v>
      </c>
      <c r="G30" s="42">
        <f>G42</f>
        <v>7474.3</v>
      </c>
      <c r="H30" s="42">
        <f t="shared" ref="H30:K30" si="18">H42</f>
        <v>14327.74</v>
      </c>
      <c r="I30" s="42">
        <f t="shared" si="18"/>
        <v>19999.52</v>
      </c>
      <c r="J30" s="42">
        <f t="shared" si="18"/>
        <v>19100.189999999999</v>
      </c>
      <c r="K30" s="42">
        <f t="shared" si="18"/>
        <v>19636.599999999999</v>
      </c>
      <c r="L30" s="311"/>
      <c r="M30" s="305"/>
      <c r="N30" s="92"/>
      <c r="O30" s="180"/>
      <c r="P30" s="116"/>
    </row>
    <row r="31" spans="1:16" ht="49.5" customHeight="1">
      <c r="A31" s="306"/>
      <c r="B31" s="312"/>
      <c r="C31" s="306"/>
      <c r="D31" s="122" t="s">
        <v>135</v>
      </c>
      <c r="E31" s="42"/>
      <c r="F31" s="42">
        <f>G31+H31+I31+J31+K31</f>
        <v>115381.94</v>
      </c>
      <c r="G31" s="42">
        <f>G35+G39+G43+G46</f>
        <v>16187.2</v>
      </c>
      <c r="H31" s="42">
        <f>H35+H39+H43+H46</f>
        <v>22905.11</v>
      </c>
      <c r="I31" s="42">
        <f>I35+I39+I43+I46</f>
        <v>25510.34</v>
      </c>
      <c r="J31" s="42">
        <f>J35+J39+J43+J46</f>
        <v>25341.75</v>
      </c>
      <c r="K31" s="42">
        <f>K35+K39+K43+K46</f>
        <v>25437.54</v>
      </c>
      <c r="L31" s="312"/>
      <c r="M31" s="306"/>
      <c r="N31" s="92"/>
      <c r="O31" s="180"/>
    </row>
    <row r="32" spans="1:16" ht="117.75" customHeight="1">
      <c r="A32" s="120" t="s">
        <v>38</v>
      </c>
      <c r="B32" s="121" t="s">
        <v>110</v>
      </c>
      <c r="C32" s="122" t="s">
        <v>28</v>
      </c>
      <c r="D32" s="122" t="s">
        <v>14</v>
      </c>
      <c r="E32" s="42">
        <v>2077</v>
      </c>
      <c r="F32" s="42">
        <f>G32+H32+I32+J32+K32</f>
        <v>4372</v>
      </c>
      <c r="G32" s="42">
        <v>2177</v>
      </c>
      <c r="H32" s="42">
        <v>2195</v>
      </c>
      <c r="I32" s="42">
        <v>0</v>
      </c>
      <c r="J32" s="42">
        <v>0</v>
      </c>
      <c r="K32" s="42">
        <v>0</v>
      </c>
      <c r="L32" s="122" t="s">
        <v>30</v>
      </c>
      <c r="M32" s="122"/>
      <c r="N32" s="92"/>
      <c r="O32" s="180"/>
    </row>
    <row r="33" spans="1:16" ht="78" customHeight="1">
      <c r="A33" s="304" t="s">
        <v>39</v>
      </c>
      <c r="B33" s="310" t="s">
        <v>111</v>
      </c>
      <c r="C33" s="304" t="s">
        <v>28</v>
      </c>
      <c r="D33" s="122" t="s">
        <v>37</v>
      </c>
      <c r="E33" s="42"/>
      <c r="F33" s="42">
        <f t="shared" ref="F33:K33" si="19">F34+F35</f>
        <v>13497</v>
      </c>
      <c r="G33" s="42">
        <f t="shared" si="19"/>
        <v>13497</v>
      </c>
      <c r="H33" s="42">
        <f t="shared" si="19"/>
        <v>0</v>
      </c>
      <c r="I33" s="42">
        <f t="shared" si="19"/>
        <v>0</v>
      </c>
      <c r="J33" s="42">
        <f t="shared" si="19"/>
        <v>0</v>
      </c>
      <c r="K33" s="42">
        <f t="shared" si="19"/>
        <v>0</v>
      </c>
      <c r="L33" s="290" t="s">
        <v>30</v>
      </c>
      <c r="M33" s="310" t="s">
        <v>64</v>
      </c>
      <c r="N33" s="92"/>
      <c r="O33" s="180"/>
    </row>
    <row r="34" spans="1:16" ht="78" customHeight="1">
      <c r="A34" s="305"/>
      <c r="B34" s="311"/>
      <c r="C34" s="305"/>
      <c r="D34" s="122" t="s">
        <v>14</v>
      </c>
      <c r="E34" s="42"/>
      <c r="F34" s="42">
        <f>G34+H34+I34+J34+K34</f>
        <v>9077</v>
      </c>
      <c r="G34" s="42">
        <v>9077</v>
      </c>
      <c r="H34" s="42">
        <v>0</v>
      </c>
      <c r="I34" s="42">
        <v>0</v>
      </c>
      <c r="J34" s="42">
        <v>0</v>
      </c>
      <c r="K34" s="42">
        <v>0</v>
      </c>
      <c r="L34" s="291"/>
      <c r="M34" s="311"/>
      <c r="N34" s="92"/>
      <c r="O34" s="180"/>
    </row>
    <row r="35" spans="1:16" ht="70.5" customHeight="1">
      <c r="A35" s="306"/>
      <c r="B35" s="312"/>
      <c r="C35" s="306"/>
      <c r="D35" s="122" t="s">
        <v>135</v>
      </c>
      <c r="E35" s="42"/>
      <c r="F35" s="42">
        <f>G35+H35+I35+J35+K35</f>
        <v>4420</v>
      </c>
      <c r="G35" s="42">
        <v>4420</v>
      </c>
      <c r="H35" s="42">
        <v>0</v>
      </c>
      <c r="I35" s="42">
        <v>0</v>
      </c>
      <c r="J35" s="42">
        <v>0</v>
      </c>
      <c r="K35" s="42">
        <v>0</v>
      </c>
      <c r="L35" s="292"/>
      <c r="M35" s="312"/>
      <c r="N35" s="92"/>
      <c r="O35" s="180"/>
    </row>
    <row r="36" spans="1:16" ht="130.5" customHeight="1">
      <c r="A36" s="120" t="s">
        <v>42</v>
      </c>
      <c r="B36" s="121" t="s">
        <v>112</v>
      </c>
      <c r="C36" s="122" t="s">
        <v>28</v>
      </c>
      <c r="D36" s="122" t="s">
        <v>14</v>
      </c>
      <c r="E36" s="42">
        <v>88</v>
      </c>
      <c r="F36" s="42">
        <f>G36+H36+I36+J36+K36</f>
        <v>34</v>
      </c>
      <c r="G36" s="42">
        <v>8</v>
      </c>
      <c r="H36" s="42">
        <v>5</v>
      </c>
      <c r="I36" s="42">
        <v>7</v>
      </c>
      <c r="J36" s="42">
        <v>7</v>
      </c>
      <c r="K36" s="42">
        <v>7</v>
      </c>
      <c r="L36" s="122" t="s">
        <v>30</v>
      </c>
      <c r="M36" s="122" t="s">
        <v>65</v>
      </c>
      <c r="N36" s="92"/>
      <c r="O36" s="180"/>
    </row>
    <row r="37" spans="1:16" ht="123" customHeight="1">
      <c r="A37" s="304" t="s">
        <v>44</v>
      </c>
      <c r="B37" s="310" t="s">
        <v>113</v>
      </c>
      <c r="C37" s="304" t="s">
        <v>28</v>
      </c>
      <c r="D37" s="122" t="s">
        <v>37</v>
      </c>
      <c r="E37" s="42">
        <f t="shared" ref="E37:K37" si="20">E38+E39</f>
        <v>0</v>
      </c>
      <c r="F37" s="42">
        <f t="shared" si="20"/>
        <v>20174.099999999999</v>
      </c>
      <c r="G37" s="42">
        <f t="shared" si="20"/>
        <v>20174.099999999999</v>
      </c>
      <c r="H37" s="42">
        <f t="shared" si="20"/>
        <v>0</v>
      </c>
      <c r="I37" s="42">
        <f t="shared" si="20"/>
        <v>0</v>
      </c>
      <c r="J37" s="42">
        <f t="shared" si="20"/>
        <v>0</v>
      </c>
      <c r="K37" s="42">
        <f t="shared" si="20"/>
        <v>0</v>
      </c>
      <c r="L37" s="310" t="s">
        <v>30</v>
      </c>
      <c r="M37" s="304"/>
      <c r="N37" s="92"/>
      <c r="O37" s="180"/>
    </row>
    <row r="38" spans="1:16" ht="123" customHeight="1">
      <c r="A38" s="305"/>
      <c r="B38" s="311"/>
      <c r="C38" s="305"/>
      <c r="D38" s="123" t="s">
        <v>14</v>
      </c>
      <c r="E38" s="42">
        <v>0</v>
      </c>
      <c r="F38" s="42">
        <f t="shared" ref="F38:F43" si="21">G38+H38+I38+J38+K38</f>
        <v>9099</v>
      </c>
      <c r="G38" s="42">
        <v>9099</v>
      </c>
      <c r="H38" s="42">
        <v>0</v>
      </c>
      <c r="I38" s="42">
        <v>0</v>
      </c>
      <c r="J38" s="42">
        <v>0</v>
      </c>
      <c r="K38" s="42">
        <v>0</v>
      </c>
      <c r="L38" s="311"/>
      <c r="M38" s="305"/>
      <c r="N38" s="92"/>
      <c r="O38" s="180"/>
    </row>
    <row r="39" spans="1:16" ht="93.75" customHeight="1">
      <c r="A39" s="306"/>
      <c r="B39" s="312"/>
      <c r="C39" s="306"/>
      <c r="D39" s="122" t="s">
        <v>135</v>
      </c>
      <c r="E39" s="42">
        <v>0</v>
      </c>
      <c r="F39" s="42">
        <f t="shared" si="21"/>
        <v>11075.1</v>
      </c>
      <c r="G39" s="42">
        <v>11075.1</v>
      </c>
      <c r="H39" s="42">
        <v>0</v>
      </c>
      <c r="I39" s="42">
        <v>0</v>
      </c>
      <c r="J39" s="42">
        <v>0</v>
      </c>
      <c r="K39" s="42">
        <v>0</v>
      </c>
      <c r="L39" s="312"/>
      <c r="M39" s="306"/>
      <c r="N39" s="92"/>
      <c r="O39" s="180"/>
    </row>
    <row r="40" spans="1:16" ht="26.25" customHeight="1">
      <c r="A40" s="304" t="s">
        <v>45</v>
      </c>
      <c r="B40" s="310" t="s">
        <v>114</v>
      </c>
      <c r="C40" s="304" t="s">
        <v>28</v>
      </c>
      <c r="D40" s="122" t="s">
        <v>37</v>
      </c>
      <c r="E40" s="42">
        <f>E42+E43</f>
        <v>0</v>
      </c>
      <c r="F40" s="42">
        <f>G40+H40+I40+J40+K40</f>
        <v>145262.57999999999</v>
      </c>
      <c r="G40" s="42">
        <f>G41+G42+G43</f>
        <v>13842.1</v>
      </c>
      <c r="H40" s="42">
        <f>H41+H42+H43</f>
        <v>26532.85</v>
      </c>
      <c r="I40" s="94">
        <f>I41+I42+I43</f>
        <v>35714.339999999997</v>
      </c>
      <c r="J40" s="94">
        <f>J41+J42+J43</f>
        <v>34107.75</v>
      </c>
      <c r="K40" s="42">
        <f>K41+K42+K43</f>
        <v>35065.54</v>
      </c>
      <c r="L40" s="310" t="s">
        <v>30</v>
      </c>
      <c r="M40" s="304"/>
      <c r="N40" s="92"/>
      <c r="O40" s="180"/>
    </row>
    <row r="41" spans="1:16" ht="26.25" customHeight="1">
      <c r="A41" s="305"/>
      <c r="B41" s="311"/>
      <c r="C41" s="305"/>
      <c r="D41" s="123" t="s">
        <v>14</v>
      </c>
      <c r="E41" s="42">
        <v>0</v>
      </c>
      <c r="F41" s="42">
        <f t="shared" si="21"/>
        <v>50697.39</v>
      </c>
      <c r="G41" s="42">
        <v>5675.7</v>
      </c>
      <c r="H41" s="42">
        <v>9359</v>
      </c>
      <c r="I41" s="94">
        <v>12143.48</v>
      </c>
      <c r="J41" s="94">
        <v>11596.81</v>
      </c>
      <c r="K41" s="42">
        <v>11922.4</v>
      </c>
      <c r="L41" s="311"/>
      <c r="M41" s="305"/>
      <c r="N41" s="92"/>
      <c r="O41" s="180"/>
    </row>
    <row r="42" spans="1:16" s="134" customFormat="1" ht="30" customHeight="1">
      <c r="A42" s="305"/>
      <c r="B42" s="311"/>
      <c r="C42" s="305"/>
      <c r="D42" s="123" t="s">
        <v>60</v>
      </c>
      <c r="E42" s="42">
        <v>0</v>
      </c>
      <c r="F42" s="42">
        <f t="shared" si="21"/>
        <v>80538.350000000006</v>
      </c>
      <c r="G42" s="42">
        <v>7474.3</v>
      </c>
      <c r="H42" s="42">
        <v>14327.74</v>
      </c>
      <c r="I42" s="94">
        <v>19999.52</v>
      </c>
      <c r="J42" s="94">
        <v>19100.189999999999</v>
      </c>
      <c r="K42" s="42">
        <v>19636.599999999999</v>
      </c>
      <c r="L42" s="311"/>
      <c r="M42" s="305"/>
      <c r="N42" s="92"/>
      <c r="O42" s="180"/>
      <c r="P42" s="116"/>
    </row>
    <row r="43" spans="1:16" ht="30.75" customHeight="1">
      <c r="A43" s="306"/>
      <c r="B43" s="312"/>
      <c r="C43" s="306"/>
      <c r="D43" s="122" t="s">
        <v>135</v>
      </c>
      <c r="E43" s="42">
        <v>0</v>
      </c>
      <c r="F43" s="42">
        <f t="shared" si="21"/>
        <v>14026.84</v>
      </c>
      <c r="G43" s="42">
        <v>692.1</v>
      </c>
      <c r="H43" s="42">
        <v>2846.11</v>
      </c>
      <c r="I43" s="94">
        <v>3571.34</v>
      </c>
      <c r="J43" s="94">
        <v>3410.75</v>
      </c>
      <c r="K43" s="42">
        <v>3506.54</v>
      </c>
      <c r="L43" s="312"/>
      <c r="M43" s="306"/>
      <c r="N43" s="92"/>
      <c r="O43" s="180"/>
    </row>
    <row r="44" spans="1:16" ht="36" customHeight="1">
      <c r="A44" s="304" t="s">
        <v>66</v>
      </c>
      <c r="B44" s="310" t="s">
        <v>173</v>
      </c>
      <c r="C44" s="304" t="s">
        <v>28</v>
      </c>
      <c r="D44" s="123" t="s">
        <v>37</v>
      </c>
      <c r="E44" s="42">
        <v>0</v>
      </c>
      <c r="F44" s="42">
        <f>F45+F46</f>
        <v>164444</v>
      </c>
      <c r="G44" s="42">
        <f>G45+G46</f>
        <v>0</v>
      </c>
      <c r="H44" s="42">
        <f>H45+H46</f>
        <v>39633</v>
      </c>
      <c r="I44" s="42">
        <f t="shared" ref="I44:K44" si="22">I45+I46</f>
        <v>41609</v>
      </c>
      <c r="J44" s="42">
        <f t="shared" si="22"/>
        <v>41601</v>
      </c>
      <c r="K44" s="42">
        <f t="shared" si="22"/>
        <v>41601</v>
      </c>
      <c r="L44" s="310" t="s">
        <v>30</v>
      </c>
      <c r="M44" s="304"/>
      <c r="N44" s="92"/>
      <c r="O44" s="180"/>
    </row>
    <row r="45" spans="1:16" ht="36" customHeight="1">
      <c r="A45" s="305"/>
      <c r="B45" s="311"/>
      <c r="C45" s="305"/>
      <c r="D45" s="123" t="s">
        <v>14</v>
      </c>
      <c r="E45" s="42">
        <v>0</v>
      </c>
      <c r="F45" s="42">
        <f t="shared" ref="F45:F52" si="23">G45+H45+I45+J45+K45</f>
        <v>78584</v>
      </c>
      <c r="G45" s="42">
        <v>0</v>
      </c>
      <c r="H45" s="42">
        <v>19574</v>
      </c>
      <c r="I45" s="42">
        <v>19670</v>
      </c>
      <c r="J45" s="42">
        <v>19670</v>
      </c>
      <c r="K45" s="42">
        <v>19670</v>
      </c>
      <c r="L45" s="311"/>
      <c r="M45" s="305"/>
      <c r="N45" s="92"/>
      <c r="O45" s="180"/>
    </row>
    <row r="46" spans="1:16" ht="73.5" customHeight="1">
      <c r="A46" s="306"/>
      <c r="B46" s="312"/>
      <c r="C46" s="306"/>
      <c r="D46" s="122" t="s">
        <v>135</v>
      </c>
      <c r="E46" s="42">
        <v>0</v>
      </c>
      <c r="F46" s="42">
        <f t="shared" si="23"/>
        <v>85860</v>
      </c>
      <c r="G46" s="42">
        <v>0</v>
      </c>
      <c r="H46" s="42">
        <v>20059</v>
      </c>
      <c r="I46" s="42">
        <f>17995+3944</f>
        <v>21939</v>
      </c>
      <c r="J46" s="42">
        <f>17987+3944</f>
        <v>21931</v>
      </c>
      <c r="K46" s="42">
        <f>17987+3944</f>
        <v>21931</v>
      </c>
      <c r="L46" s="312"/>
      <c r="M46" s="306"/>
      <c r="N46" s="92"/>
      <c r="O46" s="180"/>
    </row>
    <row r="47" spans="1:16" ht="40.5" customHeight="1">
      <c r="A47" s="321" t="s">
        <v>67</v>
      </c>
      <c r="B47" s="310" t="s">
        <v>68</v>
      </c>
      <c r="C47" s="304" t="s">
        <v>28</v>
      </c>
      <c r="D47" s="122" t="s">
        <v>37</v>
      </c>
      <c r="E47" s="51">
        <f>E48+E49</f>
        <v>0</v>
      </c>
      <c r="F47" s="51">
        <f t="shared" si="23"/>
        <v>18768.099999999999</v>
      </c>
      <c r="G47" s="51">
        <f>G48+G49</f>
        <v>660</v>
      </c>
      <c r="H47" s="51">
        <f>H48+H49</f>
        <v>9108.1</v>
      </c>
      <c r="I47" s="51">
        <f>I48+I49</f>
        <v>3000</v>
      </c>
      <c r="J47" s="51">
        <f>J48+J49</f>
        <v>3000</v>
      </c>
      <c r="K47" s="51">
        <f>K48+K49</f>
        <v>3000</v>
      </c>
      <c r="L47" s="310" t="s">
        <v>30</v>
      </c>
      <c r="M47" s="95"/>
      <c r="N47" s="92"/>
      <c r="O47" s="180"/>
    </row>
    <row r="48" spans="1:16" ht="52.5" customHeight="1">
      <c r="A48" s="322"/>
      <c r="B48" s="311"/>
      <c r="C48" s="305"/>
      <c r="D48" s="122" t="s">
        <v>14</v>
      </c>
      <c r="E48" s="51">
        <v>0</v>
      </c>
      <c r="F48" s="51">
        <f t="shared" si="23"/>
        <v>0</v>
      </c>
      <c r="G48" s="51">
        <f>G51</f>
        <v>0</v>
      </c>
      <c r="H48" s="51">
        <f>H51</f>
        <v>0</v>
      </c>
      <c r="I48" s="51">
        <f>I51</f>
        <v>0</v>
      </c>
      <c r="J48" s="51">
        <f>J51</f>
        <v>0</v>
      </c>
      <c r="K48" s="51">
        <f>K51</f>
        <v>0</v>
      </c>
      <c r="L48" s="311"/>
      <c r="M48" s="96"/>
      <c r="N48" s="92"/>
      <c r="O48" s="180"/>
    </row>
    <row r="49" spans="1:15" ht="42" customHeight="1">
      <c r="A49" s="323"/>
      <c r="B49" s="312"/>
      <c r="C49" s="306"/>
      <c r="D49" s="122" t="s">
        <v>135</v>
      </c>
      <c r="E49" s="51">
        <v>0</v>
      </c>
      <c r="F49" s="51">
        <f t="shared" si="23"/>
        <v>18768.099999999999</v>
      </c>
      <c r="G49" s="51">
        <f>G50</f>
        <v>660</v>
      </c>
      <c r="H49" s="51">
        <f>H52</f>
        <v>9108.1</v>
      </c>
      <c r="I49" s="51">
        <f t="shared" ref="I49:J49" si="24">I50</f>
        <v>3000</v>
      </c>
      <c r="J49" s="51">
        <f t="shared" si="24"/>
        <v>3000</v>
      </c>
      <c r="K49" s="51">
        <f>K50</f>
        <v>3000</v>
      </c>
      <c r="L49" s="312"/>
      <c r="M49" s="96"/>
      <c r="N49" s="92"/>
      <c r="O49" s="180"/>
    </row>
    <row r="50" spans="1:15" ht="24" customHeight="1">
      <c r="A50" s="324" t="s">
        <v>69</v>
      </c>
      <c r="B50" s="310" t="s">
        <v>172</v>
      </c>
      <c r="C50" s="304" t="s">
        <v>28</v>
      </c>
      <c r="D50" s="122" t="s">
        <v>37</v>
      </c>
      <c r="E50" s="51">
        <f>E51+E52</f>
        <v>3557</v>
      </c>
      <c r="F50" s="51">
        <f t="shared" si="23"/>
        <v>18768.099999999999</v>
      </c>
      <c r="G50" s="51">
        <f>G51+G52</f>
        <v>660</v>
      </c>
      <c r="H50" s="51">
        <f>H51+H52</f>
        <v>9108.1</v>
      </c>
      <c r="I50" s="51">
        <f>I51+I52</f>
        <v>3000</v>
      </c>
      <c r="J50" s="51">
        <f>J51+J52</f>
        <v>3000</v>
      </c>
      <c r="K50" s="51">
        <f>K51+K52</f>
        <v>3000</v>
      </c>
      <c r="L50" s="310" t="s">
        <v>30</v>
      </c>
      <c r="M50" s="319"/>
      <c r="N50" s="92"/>
      <c r="O50" s="180"/>
    </row>
    <row r="51" spans="1:15" ht="30.75" customHeight="1">
      <c r="A51" s="325"/>
      <c r="B51" s="291"/>
      <c r="C51" s="328"/>
      <c r="D51" s="122" t="s">
        <v>14</v>
      </c>
      <c r="E51" s="51">
        <v>3557</v>
      </c>
      <c r="F51" s="51">
        <f t="shared" si="23"/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291"/>
      <c r="M51" s="320"/>
      <c r="N51" s="92"/>
      <c r="O51" s="180"/>
    </row>
    <row r="52" spans="1:15" ht="82.5" customHeight="1">
      <c r="A52" s="326"/>
      <c r="B52" s="327"/>
      <c r="C52" s="329"/>
      <c r="D52" s="97" t="s">
        <v>135</v>
      </c>
      <c r="E52" s="54">
        <v>0</v>
      </c>
      <c r="F52" s="54">
        <f t="shared" si="23"/>
        <v>18768.099999999999</v>
      </c>
      <c r="G52" s="54">
        <v>660</v>
      </c>
      <c r="H52" s="54">
        <v>9108.1</v>
      </c>
      <c r="I52" s="54">
        <v>3000</v>
      </c>
      <c r="J52" s="54">
        <v>3000</v>
      </c>
      <c r="K52" s="54">
        <v>3000</v>
      </c>
      <c r="L52" s="292"/>
      <c r="M52" s="98"/>
      <c r="N52" s="92"/>
      <c r="O52" s="180"/>
    </row>
    <row r="53" spans="1:15" ht="15.75" customHeight="1">
      <c r="A53" s="265" t="s">
        <v>82</v>
      </c>
      <c r="B53" s="266" t="s">
        <v>150</v>
      </c>
      <c r="C53" s="267" t="s">
        <v>28</v>
      </c>
      <c r="D53" s="100" t="s">
        <v>37</v>
      </c>
      <c r="E53" s="80">
        <v>0</v>
      </c>
      <c r="F53" s="173">
        <f>G53+H53+I53+J53+K53</f>
        <v>505018</v>
      </c>
      <c r="G53" s="80">
        <v>0</v>
      </c>
      <c r="H53" s="80">
        <f>H54+H55</f>
        <v>0</v>
      </c>
      <c r="I53" s="80">
        <f t="shared" ref="I53" si="25">I54+I55</f>
        <v>505018</v>
      </c>
      <c r="J53" s="80">
        <f t="shared" ref="J53:K53" si="26">J54+J55</f>
        <v>0</v>
      </c>
      <c r="K53" s="80">
        <f t="shared" si="26"/>
        <v>0</v>
      </c>
      <c r="L53" s="279"/>
      <c r="M53" s="262"/>
      <c r="N53" s="92"/>
    </row>
    <row r="54" spans="1:15" ht="25.5">
      <c r="A54" s="265"/>
      <c r="B54" s="266"/>
      <c r="C54" s="267"/>
      <c r="D54" s="100" t="s">
        <v>14</v>
      </c>
      <c r="E54" s="80">
        <v>0</v>
      </c>
      <c r="F54" s="173">
        <f t="shared" ref="F54:F55" si="27">G54+H54+I54+J54+K54</f>
        <v>450203</v>
      </c>
      <c r="G54" s="80">
        <v>0</v>
      </c>
      <c r="H54" s="80">
        <f>H57+H63</f>
        <v>0</v>
      </c>
      <c r="I54" s="80">
        <f>I57+I63+I60</f>
        <v>450203</v>
      </c>
      <c r="J54" s="80">
        <f t="shared" ref="J54:K54" si="28">J57+J63+J60</f>
        <v>0</v>
      </c>
      <c r="K54" s="80">
        <f t="shared" si="28"/>
        <v>0</v>
      </c>
      <c r="L54" s="280"/>
      <c r="M54" s="263"/>
      <c r="N54" s="92"/>
    </row>
    <row r="55" spans="1:15" ht="45" customHeight="1">
      <c r="A55" s="265"/>
      <c r="B55" s="266"/>
      <c r="C55" s="267"/>
      <c r="D55" s="100" t="s">
        <v>135</v>
      </c>
      <c r="E55" s="80">
        <v>0</v>
      </c>
      <c r="F55" s="173">
        <f t="shared" si="27"/>
        <v>54815</v>
      </c>
      <c r="G55" s="80">
        <v>0</v>
      </c>
      <c r="H55" s="80">
        <f>H58+H64</f>
        <v>0</v>
      </c>
      <c r="I55" s="80">
        <f>I58+I64+I61</f>
        <v>54815</v>
      </c>
      <c r="J55" s="80">
        <f t="shared" ref="J55:K55" si="29">J58+J64+J61</f>
        <v>0</v>
      </c>
      <c r="K55" s="80">
        <f t="shared" si="29"/>
        <v>0</v>
      </c>
      <c r="L55" s="281"/>
      <c r="M55" s="263"/>
      <c r="N55" s="92"/>
    </row>
    <row r="56" spans="1:15" ht="22.5" customHeight="1">
      <c r="A56" s="265" t="s">
        <v>84</v>
      </c>
      <c r="B56" s="266" t="s">
        <v>154</v>
      </c>
      <c r="C56" s="267" t="s">
        <v>28</v>
      </c>
      <c r="D56" s="100" t="s">
        <v>37</v>
      </c>
      <c r="E56" s="80">
        <v>0</v>
      </c>
      <c r="F56" s="80">
        <f>H56+I56+J56+K56+H55</f>
        <v>436243</v>
      </c>
      <c r="G56" s="80">
        <v>0</v>
      </c>
      <c r="H56" s="80">
        <f>H57+H58</f>
        <v>0</v>
      </c>
      <c r="I56" s="80">
        <f t="shared" ref="I56:K56" si="30">I57+I58</f>
        <v>436243</v>
      </c>
      <c r="J56" s="80">
        <f t="shared" si="30"/>
        <v>0</v>
      </c>
      <c r="K56" s="80">
        <f t="shared" si="30"/>
        <v>0</v>
      </c>
      <c r="L56" s="279" t="s">
        <v>142</v>
      </c>
      <c r="M56" s="263"/>
      <c r="N56" s="92"/>
    </row>
    <row r="57" spans="1:15" ht="30" customHeight="1">
      <c r="A57" s="265"/>
      <c r="B57" s="266"/>
      <c r="C57" s="267"/>
      <c r="D57" s="100" t="s">
        <v>14</v>
      </c>
      <c r="E57" s="80">
        <v>0</v>
      </c>
      <c r="F57" s="80">
        <f t="shared" ref="F57:F62" si="31">G57+H57+I57+J57+K57</f>
        <v>392618</v>
      </c>
      <c r="G57" s="80">
        <v>0</v>
      </c>
      <c r="H57" s="80">
        <v>0</v>
      </c>
      <c r="I57" s="80">
        <v>392618</v>
      </c>
      <c r="J57" s="80">
        <v>0</v>
      </c>
      <c r="K57" s="80">
        <v>0</v>
      </c>
      <c r="L57" s="280"/>
      <c r="M57" s="263"/>
      <c r="N57" s="92"/>
    </row>
    <row r="58" spans="1:15" ht="30" customHeight="1">
      <c r="A58" s="265"/>
      <c r="B58" s="266"/>
      <c r="C58" s="271"/>
      <c r="D58" s="100" t="s">
        <v>135</v>
      </c>
      <c r="E58" s="80">
        <v>0</v>
      </c>
      <c r="F58" s="80">
        <f t="shared" si="31"/>
        <v>43625</v>
      </c>
      <c r="G58" s="80">
        <v>0</v>
      </c>
      <c r="H58" s="80">
        <v>0</v>
      </c>
      <c r="I58" s="80">
        <v>43625</v>
      </c>
      <c r="J58" s="80">
        <v>0</v>
      </c>
      <c r="K58" s="80">
        <v>0</v>
      </c>
      <c r="L58" s="281"/>
      <c r="M58" s="263"/>
      <c r="N58" s="92"/>
    </row>
    <row r="59" spans="1:15" ht="15.75" customHeight="1">
      <c r="A59" s="265" t="s">
        <v>139</v>
      </c>
      <c r="B59" s="268" t="s">
        <v>155</v>
      </c>
      <c r="C59" s="271" t="s">
        <v>28</v>
      </c>
      <c r="D59" s="100" t="s">
        <v>37</v>
      </c>
      <c r="E59" s="80">
        <v>0</v>
      </c>
      <c r="F59" s="80">
        <f t="shared" si="31"/>
        <v>33874</v>
      </c>
      <c r="G59" s="80">
        <f>G60+G61</f>
        <v>0</v>
      </c>
      <c r="H59" s="80">
        <f t="shared" ref="H59:K59" si="32">H60+H61</f>
        <v>0</v>
      </c>
      <c r="I59" s="80">
        <f t="shared" si="32"/>
        <v>33874</v>
      </c>
      <c r="J59" s="80">
        <f t="shared" si="32"/>
        <v>0</v>
      </c>
      <c r="K59" s="80">
        <f t="shared" si="32"/>
        <v>0</v>
      </c>
      <c r="L59" s="271" t="s">
        <v>30</v>
      </c>
      <c r="M59" s="263"/>
      <c r="N59" s="92"/>
    </row>
    <row r="60" spans="1:15" ht="26.25" customHeight="1">
      <c r="A60" s="265"/>
      <c r="B60" s="269"/>
      <c r="C60" s="272"/>
      <c r="D60" s="100" t="s">
        <v>14</v>
      </c>
      <c r="E60" s="80">
        <v>0</v>
      </c>
      <c r="F60" s="80">
        <f t="shared" si="31"/>
        <v>26175</v>
      </c>
      <c r="G60" s="80">
        <v>0</v>
      </c>
      <c r="H60" s="80">
        <v>0</v>
      </c>
      <c r="I60" s="80">
        <v>26175</v>
      </c>
      <c r="J60" s="80">
        <v>0</v>
      </c>
      <c r="K60" s="80">
        <v>0</v>
      </c>
      <c r="L60" s="272"/>
      <c r="M60" s="263"/>
      <c r="N60" s="92"/>
    </row>
    <row r="61" spans="1:15" ht="26.25" customHeight="1">
      <c r="A61" s="265"/>
      <c r="B61" s="270"/>
      <c r="C61" s="273"/>
      <c r="D61" s="100" t="s">
        <v>135</v>
      </c>
      <c r="E61" s="80">
        <v>0</v>
      </c>
      <c r="F61" s="80">
        <f t="shared" si="31"/>
        <v>7699</v>
      </c>
      <c r="G61" s="80">
        <v>0</v>
      </c>
      <c r="H61" s="80">
        <v>0</v>
      </c>
      <c r="I61" s="80">
        <v>7699</v>
      </c>
      <c r="J61" s="80">
        <v>0</v>
      </c>
      <c r="K61" s="80">
        <v>0</v>
      </c>
      <c r="L61" s="273"/>
      <c r="M61" s="263"/>
      <c r="N61" s="92"/>
    </row>
    <row r="62" spans="1:15" ht="18" customHeight="1">
      <c r="A62" s="265" t="s">
        <v>152</v>
      </c>
      <c r="B62" s="266" t="s">
        <v>156</v>
      </c>
      <c r="C62" s="267" t="s">
        <v>28</v>
      </c>
      <c r="D62" s="100" t="s">
        <v>37</v>
      </c>
      <c r="E62" s="80">
        <v>0</v>
      </c>
      <c r="F62" s="80">
        <f t="shared" si="31"/>
        <v>34901</v>
      </c>
      <c r="G62" s="80">
        <f t="shared" ref="G62:K62" si="33">G63+G64</f>
        <v>0</v>
      </c>
      <c r="H62" s="80">
        <f t="shared" si="33"/>
        <v>0</v>
      </c>
      <c r="I62" s="80">
        <f t="shared" si="33"/>
        <v>34901</v>
      </c>
      <c r="J62" s="80">
        <f t="shared" si="33"/>
        <v>0</v>
      </c>
      <c r="K62" s="80">
        <f t="shared" si="33"/>
        <v>0</v>
      </c>
      <c r="L62" s="279" t="s">
        <v>142</v>
      </c>
      <c r="M62" s="263"/>
      <c r="N62" s="92"/>
    </row>
    <row r="63" spans="1:15" ht="27" customHeight="1">
      <c r="A63" s="265"/>
      <c r="B63" s="266"/>
      <c r="C63" s="267"/>
      <c r="D63" s="100" t="s">
        <v>14</v>
      </c>
      <c r="E63" s="80">
        <v>0</v>
      </c>
      <c r="F63" s="80">
        <f t="shared" ref="F63:F64" si="34">G63+H63+I63+J63+K63</f>
        <v>31410</v>
      </c>
      <c r="G63" s="80">
        <v>0</v>
      </c>
      <c r="H63" s="80">
        <v>0</v>
      </c>
      <c r="I63" s="80">
        <v>31410</v>
      </c>
      <c r="J63" s="80">
        <v>0</v>
      </c>
      <c r="K63" s="80">
        <v>0</v>
      </c>
      <c r="L63" s="280"/>
      <c r="M63" s="263"/>
      <c r="N63" s="92"/>
    </row>
    <row r="64" spans="1:15" ht="70.5" customHeight="1">
      <c r="A64" s="265"/>
      <c r="B64" s="266"/>
      <c r="C64" s="267"/>
      <c r="D64" s="100" t="s">
        <v>135</v>
      </c>
      <c r="E64" s="80">
        <v>0</v>
      </c>
      <c r="F64" s="80">
        <f t="shared" si="34"/>
        <v>3491</v>
      </c>
      <c r="G64" s="80">
        <v>0</v>
      </c>
      <c r="H64" s="80">
        <v>0</v>
      </c>
      <c r="I64" s="80">
        <v>3491</v>
      </c>
      <c r="J64" s="80">
        <v>0</v>
      </c>
      <c r="K64" s="80">
        <v>0</v>
      </c>
      <c r="L64" s="281"/>
      <c r="M64" s="264"/>
    </row>
    <row r="65" spans="1:13" ht="21" customHeight="1">
      <c r="A65" s="275" t="s">
        <v>149</v>
      </c>
      <c r="B65" s="266" t="s">
        <v>157</v>
      </c>
      <c r="C65" s="274"/>
      <c r="D65" s="100" t="s">
        <v>37</v>
      </c>
      <c r="E65" s="80">
        <v>0</v>
      </c>
      <c r="F65" s="80">
        <f>G65+H65+I65+J65+K65</f>
        <v>10762.5</v>
      </c>
      <c r="G65" s="80">
        <f t="shared" ref="G65:J65" si="35">G66+G67</f>
        <v>0</v>
      </c>
      <c r="H65" s="80">
        <f t="shared" si="35"/>
        <v>0</v>
      </c>
      <c r="I65" s="80">
        <f t="shared" si="35"/>
        <v>0</v>
      </c>
      <c r="J65" s="80">
        <f t="shared" si="35"/>
        <v>0</v>
      </c>
      <c r="K65" s="80">
        <f>K68</f>
        <v>10762.5</v>
      </c>
      <c r="L65" s="271" t="s">
        <v>30</v>
      </c>
      <c r="M65" s="259"/>
    </row>
    <row r="66" spans="1:13" ht="26.25" customHeight="1">
      <c r="A66" s="276"/>
      <c r="B66" s="266"/>
      <c r="C66" s="274"/>
      <c r="D66" s="100" t="s">
        <v>14</v>
      </c>
      <c r="E66" s="80">
        <v>0</v>
      </c>
      <c r="F66" s="80">
        <f t="shared" ref="F66:F67" si="36">G66+H66+I66+J66+K66</f>
        <v>10500</v>
      </c>
      <c r="G66" s="80">
        <v>0</v>
      </c>
      <c r="H66" s="80">
        <v>0</v>
      </c>
      <c r="I66" s="80">
        <v>0</v>
      </c>
      <c r="J66" s="80">
        <v>0</v>
      </c>
      <c r="K66" s="80">
        <f t="shared" ref="K66:K67" si="37">K69</f>
        <v>10500</v>
      </c>
      <c r="L66" s="272"/>
      <c r="M66" s="260"/>
    </row>
    <row r="67" spans="1:13" ht="27.75" customHeight="1">
      <c r="A67" s="277"/>
      <c r="B67" s="266"/>
      <c r="C67" s="274"/>
      <c r="D67" s="100" t="s">
        <v>135</v>
      </c>
      <c r="E67" s="80">
        <v>0</v>
      </c>
      <c r="F67" s="80">
        <f t="shared" si="36"/>
        <v>262.5</v>
      </c>
      <c r="G67" s="80">
        <v>0</v>
      </c>
      <c r="H67" s="80">
        <v>0</v>
      </c>
      <c r="I67" s="80">
        <v>0</v>
      </c>
      <c r="J67" s="80">
        <v>0</v>
      </c>
      <c r="K67" s="80">
        <f t="shared" si="37"/>
        <v>262.5</v>
      </c>
      <c r="L67" s="273"/>
      <c r="M67" s="260"/>
    </row>
    <row r="68" spans="1:13" ht="21" customHeight="1">
      <c r="A68" s="278" t="s">
        <v>151</v>
      </c>
      <c r="B68" s="266" t="s">
        <v>153</v>
      </c>
      <c r="C68" s="267" t="s">
        <v>28</v>
      </c>
      <c r="D68" s="100" t="s">
        <v>37</v>
      </c>
      <c r="E68" s="80">
        <v>0</v>
      </c>
      <c r="F68" s="80">
        <f>H68+I68+J68+K68</f>
        <v>10762.5</v>
      </c>
      <c r="G68" s="80">
        <v>0</v>
      </c>
      <c r="H68" s="80">
        <f>H69+H70</f>
        <v>0</v>
      </c>
      <c r="I68" s="80">
        <f t="shared" ref="I68:K68" si="38">I69+I70</f>
        <v>0</v>
      </c>
      <c r="J68" s="80">
        <f t="shared" si="38"/>
        <v>0</v>
      </c>
      <c r="K68" s="80">
        <f t="shared" si="38"/>
        <v>10762.5</v>
      </c>
      <c r="L68" s="101"/>
      <c r="M68" s="260"/>
    </row>
    <row r="69" spans="1:13" ht="25.5">
      <c r="A69" s="278"/>
      <c r="B69" s="266"/>
      <c r="C69" s="267"/>
      <c r="D69" s="100" t="s">
        <v>14</v>
      </c>
      <c r="E69" s="80">
        <v>0</v>
      </c>
      <c r="F69" s="80">
        <f t="shared" ref="F69:F70" si="39">H69+I69+J69+K69</f>
        <v>10500</v>
      </c>
      <c r="G69" s="80">
        <v>0</v>
      </c>
      <c r="H69" s="80">
        <v>0</v>
      </c>
      <c r="I69" s="80">
        <v>0</v>
      </c>
      <c r="J69" s="80">
        <v>0</v>
      </c>
      <c r="K69" s="80">
        <v>10500</v>
      </c>
      <c r="L69" s="101"/>
      <c r="M69" s="260"/>
    </row>
    <row r="70" spans="1:13" ht="31.5" customHeight="1">
      <c r="A70" s="278"/>
      <c r="B70" s="266"/>
      <c r="C70" s="267"/>
      <c r="D70" s="100" t="s">
        <v>135</v>
      </c>
      <c r="E70" s="80">
        <v>0</v>
      </c>
      <c r="F70" s="80">
        <f t="shared" si="39"/>
        <v>262.5</v>
      </c>
      <c r="G70" s="80">
        <v>0</v>
      </c>
      <c r="H70" s="80">
        <v>0</v>
      </c>
      <c r="I70" s="80">
        <v>0</v>
      </c>
      <c r="J70" s="80">
        <v>0</v>
      </c>
      <c r="K70" s="80">
        <v>262.5</v>
      </c>
      <c r="L70" s="101"/>
      <c r="M70" s="261"/>
    </row>
    <row r="71" spans="1:13" ht="15.75">
      <c r="A71" s="116"/>
      <c r="B71" s="116"/>
      <c r="C71" s="116"/>
      <c r="D71" s="135"/>
      <c r="E71" s="49"/>
      <c r="F71" s="49"/>
      <c r="G71" s="49"/>
      <c r="I71" s="49"/>
      <c r="J71" s="49"/>
      <c r="K71" s="49"/>
      <c r="L71" s="116"/>
      <c r="M71" s="102" t="s">
        <v>136</v>
      </c>
    </row>
  </sheetData>
  <mergeCells count="101">
    <mergeCell ref="J19:J20"/>
    <mergeCell ref="K19:K20"/>
    <mergeCell ref="L59:L61"/>
    <mergeCell ref="L62:L64"/>
    <mergeCell ref="L65:L67"/>
    <mergeCell ref="L53:L55"/>
    <mergeCell ref="L50:L52"/>
    <mergeCell ref="L21:L23"/>
    <mergeCell ref="L25:L26"/>
    <mergeCell ref="M50:M51"/>
    <mergeCell ref="A47:A49"/>
    <mergeCell ref="B47:B49"/>
    <mergeCell ref="C47:C49"/>
    <mergeCell ref="A50:A52"/>
    <mergeCell ref="B50:B52"/>
    <mergeCell ref="C50:C52"/>
    <mergeCell ref="A44:A46"/>
    <mergeCell ref="B44:B46"/>
    <mergeCell ref="C44:C46"/>
    <mergeCell ref="L44:L46"/>
    <mergeCell ref="M44:M46"/>
    <mergeCell ref="L47:L49"/>
    <mergeCell ref="A40:A43"/>
    <mergeCell ref="B40:B43"/>
    <mergeCell ref="C40:C43"/>
    <mergeCell ref="L40:L43"/>
    <mergeCell ref="M40:M43"/>
    <mergeCell ref="A37:A39"/>
    <mergeCell ref="B37:B39"/>
    <mergeCell ref="C37:C39"/>
    <mergeCell ref="L37:L39"/>
    <mergeCell ref="M37:M39"/>
    <mergeCell ref="B12:B14"/>
    <mergeCell ref="C12:C14"/>
    <mergeCell ref="L12:L14"/>
    <mergeCell ref="A33:A35"/>
    <mergeCell ref="B33:B35"/>
    <mergeCell ref="C33:C35"/>
    <mergeCell ref="L33:L35"/>
    <mergeCell ref="M33:M35"/>
    <mergeCell ref="A28:A31"/>
    <mergeCell ref="B28:B31"/>
    <mergeCell ref="C28:C31"/>
    <mergeCell ref="L28:L31"/>
    <mergeCell ref="M28:M31"/>
    <mergeCell ref="A19:A20"/>
    <mergeCell ref="B19:B20"/>
    <mergeCell ref="C19:C20"/>
    <mergeCell ref="L19:L20"/>
    <mergeCell ref="M19:M20"/>
    <mergeCell ref="D19:D20"/>
    <mergeCell ref="E19:E20"/>
    <mergeCell ref="F19:F20"/>
    <mergeCell ref="G19:G20"/>
    <mergeCell ref="H19:H20"/>
    <mergeCell ref="I19:I20"/>
    <mergeCell ref="J1:M1"/>
    <mergeCell ref="J2:M3"/>
    <mergeCell ref="C21:C24"/>
    <mergeCell ref="B21:B24"/>
    <mergeCell ref="A21:A24"/>
    <mergeCell ref="A25:A27"/>
    <mergeCell ref="B25:B27"/>
    <mergeCell ref="C25:C27"/>
    <mergeCell ref="A4:M4"/>
    <mergeCell ref="A5:A6"/>
    <mergeCell ref="B5:B6"/>
    <mergeCell ref="C5:C6"/>
    <mergeCell ref="D5:D6"/>
    <mergeCell ref="E5:E6"/>
    <mergeCell ref="F5:F6"/>
    <mergeCell ref="G5:K5"/>
    <mergeCell ref="L5:L6"/>
    <mergeCell ref="M5:M6"/>
    <mergeCell ref="A8:A11"/>
    <mergeCell ref="B8:B11"/>
    <mergeCell ref="C8:C11"/>
    <mergeCell ref="L8:L11"/>
    <mergeCell ref="M8:M14"/>
    <mergeCell ref="A12:A14"/>
    <mergeCell ref="M65:M70"/>
    <mergeCell ref="M53:M64"/>
    <mergeCell ref="A56:A58"/>
    <mergeCell ref="B68:B70"/>
    <mergeCell ref="C68:C70"/>
    <mergeCell ref="B59:B61"/>
    <mergeCell ref="C59:C61"/>
    <mergeCell ref="B65:B67"/>
    <mergeCell ref="C65:C67"/>
    <mergeCell ref="B53:B55"/>
    <mergeCell ref="A65:A67"/>
    <mergeCell ref="A68:A70"/>
    <mergeCell ref="L56:L58"/>
    <mergeCell ref="A62:A64"/>
    <mergeCell ref="B62:B64"/>
    <mergeCell ref="C62:C64"/>
    <mergeCell ref="C53:C55"/>
    <mergeCell ref="A53:A55"/>
    <mergeCell ref="A59:A61"/>
    <mergeCell ref="B56:B58"/>
    <mergeCell ref="C56:C58"/>
  </mergeCells>
  <pageMargins left="0.23622047244094491" right="0.23622047244094491" top="0.74803149606299213" bottom="0.74803149606299213" header="0.31496062992125984" footer="0.31496062992125984"/>
  <pageSetup scale="60" firstPageNumber="36" fitToHeight="0" orientation="landscape" useFirstPageNumber="1" r:id="rId1"/>
  <headerFooter>
    <oddHeader>&amp;C&amp;P</oddHeader>
    <evenHeader>&amp;C26</evenHeader>
    <firstHeader>&amp;C25</firstHeader>
  </headerFooter>
  <rowBreaks count="1" manualBreakCount="1">
    <brk id="45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view="pageLayout" zoomScaleSheetLayoutView="115" workbookViewId="0">
      <selection activeCell="A2" sqref="A2:J2"/>
    </sheetView>
  </sheetViews>
  <sheetFormatPr defaultColWidth="8" defaultRowHeight="15"/>
  <cols>
    <col min="1" max="1" width="30.85546875" style="55" customWidth="1"/>
    <col min="2" max="7" width="13" style="55" customWidth="1"/>
    <col min="8" max="9" width="11.140625" style="55" customWidth="1"/>
    <col min="10" max="10" width="9.28515625" style="55" customWidth="1"/>
    <col min="11" max="16384" width="8" style="55"/>
  </cols>
  <sheetData>
    <row r="1" spans="1:11" ht="52.5" customHeight="1">
      <c r="A1" s="186"/>
      <c r="B1" s="186"/>
      <c r="C1" s="186"/>
      <c r="D1" s="187"/>
      <c r="E1" s="188"/>
      <c r="F1" s="348" t="s">
        <v>169</v>
      </c>
      <c r="G1" s="349"/>
      <c r="H1" s="349"/>
      <c r="I1" s="349"/>
      <c r="J1" s="349"/>
      <c r="K1" s="188"/>
    </row>
    <row r="2" spans="1:11" ht="57" customHeight="1">
      <c r="A2" s="347" t="s">
        <v>184</v>
      </c>
      <c r="B2" s="347"/>
      <c r="C2" s="347"/>
      <c r="D2" s="347"/>
      <c r="E2" s="347"/>
      <c r="F2" s="347"/>
      <c r="G2" s="347"/>
      <c r="H2" s="347"/>
      <c r="I2" s="347"/>
      <c r="J2" s="347"/>
      <c r="K2" s="188"/>
    </row>
    <row r="3" spans="1:11" ht="38.25" customHeight="1">
      <c r="A3" s="189" t="s">
        <v>70</v>
      </c>
      <c r="B3" s="350" t="s">
        <v>71</v>
      </c>
      <c r="C3" s="350"/>
      <c r="D3" s="350"/>
      <c r="E3" s="350"/>
      <c r="F3" s="350"/>
      <c r="G3" s="350"/>
      <c r="H3" s="350"/>
      <c r="I3" s="350"/>
      <c r="J3" s="350"/>
      <c r="K3" s="188"/>
    </row>
    <row r="4" spans="1:11" ht="24.75" customHeight="1">
      <c r="A4" s="338" t="s">
        <v>72</v>
      </c>
      <c r="B4" s="351" t="s">
        <v>49</v>
      </c>
      <c r="C4" s="337" t="s">
        <v>9</v>
      </c>
      <c r="D4" s="337" t="s">
        <v>10</v>
      </c>
      <c r="E4" s="337" t="s">
        <v>11</v>
      </c>
      <c r="F4" s="337" t="s">
        <v>12</v>
      </c>
      <c r="G4" s="337" t="s">
        <v>13</v>
      </c>
      <c r="H4" s="336" t="s">
        <v>168</v>
      </c>
      <c r="I4" s="336"/>
      <c r="J4" s="336"/>
      <c r="K4" s="188"/>
    </row>
    <row r="5" spans="1:11" ht="20.25" customHeight="1">
      <c r="A5" s="339"/>
      <c r="B5" s="351"/>
      <c r="C5" s="337"/>
      <c r="D5" s="337"/>
      <c r="E5" s="337"/>
      <c r="F5" s="337"/>
      <c r="G5" s="337"/>
      <c r="H5" s="336"/>
      <c r="I5" s="336"/>
      <c r="J5" s="336"/>
      <c r="K5" s="188"/>
    </row>
    <row r="6" spans="1:11" ht="20.25" customHeight="1">
      <c r="A6" s="177" t="s">
        <v>50</v>
      </c>
      <c r="B6" s="182">
        <f>B7+B8+B9+B10</f>
        <v>322526.90000000002</v>
      </c>
      <c r="C6" s="182">
        <f t="shared" ref="C6:G6" si="0">C7+C8+C9+C10</f>
        <v>110755.4</v>
      </c>
      <c r="D6" s="182">
        <f t="shared" si="0"/>
        <v>46965.5</v>
      </c>
      <c r="E6" s="182">
        <f>E7+E8+E9+E10</f>
        <v>54192</v>
      </c>
      <c r="F6" s="182">
        <f t="shared" si="0"/>
        <v>55307</v>
      </c>
      <c r="G6" s="182">
        <f t="shared" si="0"/>
        <v>55307</v>
      </c>
      <c r="H6" s="340"/>
      <c r="I6" s="341"/>
      <c r="J6" s="338"/>
      <c r="K6" s="188"/>
    </row>
    <row r="7" spans="1:11" ht="31.5" customHeight="1">
      <c r="A7" s="178" t="s">
        <v>51</v>
      </c>
      <c r="B7" s="183">
        <f>B12+B17</f>
        <v>0</v>
      </c>
      <c r="C7" s="183">
        <f t="shared" ref="C7:G7" si="1">C12+C17</f>
        <v>0</v>
      </c>
      <c r="D7" s="183">
        <f t="shared" si="1"/>
        <v>0</v>
      </c>
      <c r="E7" s="183">
        <f t="shared" si="1"/>
        <v>0</v>
      </c>
      <c r="F7" s="183">
        <f t="shared" si="1"/>
        <v>0</v>
      </c>
      <c r="G7" s="183">
        <f t="shared" si="1"/>
        <v>0</v>
      </c>
      <c r="H7" s="342"/>
      <c r="I7" s="343"/>
      <c r="J7" s="344"/>
      <c r="K7" s="188"/>
    </row>
    <row r="8" spans="1:11" ht="27.75" customHeight="1">
      <c r="A8" s="179" t="s">
        <v>14</v>
      </c>
      <c r="B8" s="182">
        <f>B13+B18</f>
        <v>0</v>
      </c>
      <c r="C8" s="182">
        <f t="shared" ref="C8:G8" si="2">C13+C18</f>
        <v>0</v>
      </c>
      <c r="D8" s="182">
        <f t="shared" si="2"/>
        <v>0</v>
      </c>
      <c r="E8" s="182">
        <f t="shared" si="2"/>
        <v>0</v>
      </c>
      <c r="F8" s="182">
        <f t="shared" si="2"/>
        <v>0</v>
      </c>
      <c r="G8" s="182">
        <f t="shared" si="2"/>
        <v>0</v>
      </c>
      <c r="H8" s="342"/>
      <c r="I8" s="343"/>
      <c r="J8" s="344"/>
      <c r="K8" s="188"/>
    </row>
    <row r="9" spans="1:11" ht="27.75" customHeight="1">
      <c r="A9" s="179" t="s">
        <v>135</v>
      </c>
      <c r="B9" s="182">
        <f>B14+B19</f>
        <v>322526.90000000002</v>
      </c>
      <c r="C9" s="182">
        <f t="shared" ref="C9:G9" si="3">C14+C19</f>
        <v>110755.4</v>
      </c>
      <c r="D9" s="182">
        <f t="shared" si="3"/>
        <v>46965.5</v>
      </c>
      <c r="E9" s="182">
        <f>E14+E19</f>
        <v>54192</v>
      </c>
      <c r="F9" s="182">
        <f t="shared" si="3"/>
        <v>55307</v>
      </c>
      <c r="G9" s="182">
        <f t="shared" si="3"/>
        <v>55307</v>
      </c>
      <c r="H9" s="342"/>
      <c r="I9" s="343"/>
      <c r="J9" s="344"/>
      <c r="K9" s="188"/>
    </row>
    <row r="10" spans="1:11" ht="25.5" customHeight="1">
      <c r="A10" s="179" t="s">
        <v>52</v>
      </c>
      <c r="B10" s="182">
        <f>B15+B20</f>
        <v>0</v>
      </c>
      <c r="C10" s="182">
        <f t="shared" ref="C10:G10" si="4">C15+C20</f>
        <v>0</v>
      </c>
      <c r="D10" s="182">
        <f t="shared" si="4"/>
        <v>0</v>
      </c>
      <c r="E10" s="182">
        <f t="shared" si="4"/>
        <v>0</v>
      </c>
      <c r="F10" s="182">
        <f t="shared" si="4"/>
        <v>0</v>
      </c>
      <c r="G10" s="182">
        <f t="shared" si="4"/>
        <v>0</v>
      </c>
      <c r="H10" s="345"/>
      <c r="I10" s="346"/>
      <c r="J10" s="339"/>
      <c r="K10" s="188"/>
    </row>
    <row r="11" spans="1:11" ht="27" customHeight="1">
      <c r="A11" s="177" t="s">
        <v>167</v>
      </c>
      <c r="B11" s="182">
        <f>B12+B13+B14+B15</f>
        <v>261303.6</v>
      </c>
      <c r="C11" s="182">
        <f t="shared" ref="C11:G11" si="5">C12+C13+C14+C15</f>
        <v>49724.1</v>
      </c>
      <c r="D11" s="182">
        <f t="shared" si="5"/>
        <v>46917.5</v>
      </c>
      <c r="E11" s="182">
        <f t="shared" si="5"/>
        <v>54144</v>
      </c>
      <c r="F11" s="182">
        <f t="shared" si="5"/>
        <v>55259</v>
      </c>
      <c r="G11" s="182">
        <f t="shared" si="5"/>
        <v>55259</v>
      </c>
      <c r="H11" s="335" t="s">
        <v>170</v>
      </c>
      <c r="I11" s="335"/>
      <c r="J11" s="335"/>
      <c r="K11" s="188"/>
    </row>
    <row r="12" spans="1:11" ht="27" customHeight="1">
      <c r="A12" s="178" t="s">
        <v>51</v>
      </c>
      <c r="B12" s="182">
        <f>C12+D12+E12+F12+G12</f>
        <v>0</v>
      </c>
      <c r="C12" s="182">
        <v>0</v>
      </c>
      <c r="D12" s="182">
        <v>0</v>
      </c>
      <c r="E12" s="182">
        <v>0</v>
      </c>
      <c r="F12" s="182">
        <v>0</v>
      </c>
      <c r="G12" s="182">
        <v>0</v>
      </c>
      <c r="H12" s="335"/>
      <c r="I12" s="335"/>
      <c r="J12" s="335"/>
      <c r="K12" s="188"/>
    </row>
    <row r="13" spans="1:11" ht="30" customHeight="1">
      <c r="A13" s="179" t="s">
        <v>14</v>
      </c>
      <c r="B13" s="182">
        <f t="shared" ref="B13:B19" si="6">C13+D13+E13+F13+G13</f>
        <v>0</v>
      </c>
      <c r="C13" s="182">
        <v>0</v>
      </c>
      <c r="D13" s="182">
        <v>0</v>
      </c>
      <c r="E13" s="182">
        <v>0</v>
      </c>
      <c r="F13" s="182">
        <v>0</v>
      </c>
      <c r="G13" s="182">
        <v>0</v>
      </c>
      <c r="H13" s="335"/>
      <c r="I13" s="335"/>
      <c r="J13" s="335"/>
      <c r="K13" s="188"/>
    </row>
    <row r="14" spans="1:11" ht="26.25" customHeight="1">
      <c r="A14" s="179" t="s">
        <v>135</v>
      </c>
      <c r="B14" s="182">
        <f t="shared" si="6"/>
        <v>261303.6</v>
      </c>
      <c r="C14" s="183">
        <f>'Приложение к подпрограмме III'!G10+'Приложение к подпрограмме III'!G14+'Приложение к подпрограмме III'!G21+'Приложение к подпрограмме III'!G17+'Приложение к подпрограмме III'!G29</f>
        <v>49724.1</v>
      </c>
      <c r="D14" s="183">
        <f>'Приложение к подпрограмме III'!H10+'Приложение к подпрограмме III'!H14+'Приложение к подпрограмме III'!H21+'Приложение к подпрограмме III'!H17+'Приложение к подпрограмме III'!H29</f>
        <v>46917.5</v>
      </c>
      <c r="E14" s="183">
        <f>'Приложение к подпрограмме III'!I10+'Приложение к подпрограмме III'!I14+'Приложение к подпрограмме III'!I21+'Приложение к подпрограмме III'!I17+'Приложение к подпрограмме III'!I29</f>
        <v>54144</v>
      </c>
      <c r="F14" s="183">
        <f>'Приложение к подпрограмме III'!J10+'Приложение к подпрограмме III'!J14+'Приложение к подпрограмме III'!J21+'Приложение к подпрограмме III'!J17+'Приложение к подпрограмме III'!J29</f>
        <v>55259</v>
      </c>
      <c r="G14" s="183">
        <f>'Приложение к подпрограмме III'!K10+'Приложение к подпрограмме III'!K14+'Приложение к подпрограмме III'!K21+'Приложение к подпрограмме III'!K17+'Приложение к подпрограмме III'!K29</f>
        <v>55259</v>
      </c>
      <c r="H14" s="335"/>
      <c r="I14" s="335"/>
      <c r="J14" s="335"/>
      <c r="K14" s="188"/>
    </row>
    <row r="15" spans="1:11" ht="23.25" customHeight="1">
      <c r="A15" s="179" t="s">
        <v>52</v>
      </c>
      <c r="B15" s="182">
        <f t="shared" si="6"/>
        <v>0</v>
      </c>
      <c r="C15" s="183">
        <v>0</v>
      </c>
      <c r="D15" s="183">
        <v>0</v>
      </c>
      <c r="E15" s="183">
        <v>0</v>
      </c>
      <c r="F15" s="183">
        <v>0</v>
      </c>
      <c r="G15" s="183">
        <v>0</v>
      </c>
      <c r="H15" s="335"/>
      <c r="I15" s="335"/>
      <c r="J15" s="335"/>
      <c r="K15" s="188"/>
    </row>
    <row r="16" spans="1:11" ht="23.25" customHeight="1">
      <c r="A16" s="177" t="s">
        <v>167</v>
      </c>
      <c r="B16" s="182">
        <f>B19</f>
        <v>61223.3</v>
      </c>
      <c r="C16" s="182">
        <f t="shared" ref="C16:G16" si="7">C19</f>
        <v>61031.3</v>
      </c>
      <c r="D16" s="182">
        <f t="shared" si="7"/>
        <v>48</v>
      </c>
      <c r="E16" s="182">
        <f t="shared" si="7"/>
        <v>48</v>
      </c>
      <c r="F16" s="182">
        <f t="shared" si="7"/>
        <v>48</v>
      </c>
      <c r="G16" s="182">
        <f t="shared" si="7"/>
        <v>48</v>
      </c>
      <c r="H16" s="336" t="s">
        <v>140</v>
      </c>
      <c r="I16" s="336"/>
      <c r="J16" s="336"/>
      <c r="K16" s="188"/>
    </row>
    <row r="17" spans="1:11" ht="28.5" customHeight="1">
      <c r="A17" s="178" t="s">
        <v>51</v>
      </c>
      <c r="B17" s="182">
        <f>C17+D17+E17+F17+G17</f>
        <v>0</v>
      </c>
      <c r="C17" s="183">
        <v>0</v>
      </c>
      <c r="D17" s="183">
        <v>0</v>
      </c>
      <c r="E17" s="183">
        <v>0</v>
      </c>
      <c r="F17" s="183">
        <v>0</v>
      </c>
      <c r="G17" s="183">
        <v>0</v>
      </c>
      <c r="H17" s="336"/>
      <c r="I17" s="336"/>
      <c r="J17" s="336"/>
      <c r="K17" s="188"/>
    </row>
    <row r="18" spans="1:11" ht="22.5" customHeight="1">
      <c r="A18" s="179" t="s">
        <v>14</v>
      </c>
      <c r="B18" s="182">
        <f t="shared" si="6"/>
        <v>0</v>
      </c>
      <c r="C18" s="183">
        <v>0</v>
      </c>
      <c r="D18" s="183">
        <v>0</v>
      </c>
      <c r="E18" s="183">
        <v>0</v>
      </c>
      <c r="F18" s="183">
        <v>0</v>
      </c>
      <c r="G18" s="183">
        <v>0</v>
      </c>
      <c r="H18" s="336"/>
      <c r="I18" s="336"/>
      <c r="J18" s="336"/>
      <c r="K18" s="188"/>
    </row>
    <row r="19" spans="1:11" ht="24" customHeight="1">
      <c r="A19" s="179" t="s">
        <v>135</v>
      </c>
      <c r="B19" s="182">
        <f t="shared" si="6"/>
        <v>61223.3</v>
      </c>
      <c r="C19" s="183">
        <f>'Приложение к подпрограмме III'!G11+'Приложение к подпрограмме III'!G15</f>
        <v>61031.3</v>
      </c>
      <c r="D19" s="183">
        <f>'Приложение к подпрограмме III'!H11+'Приложение к подпрограмме III'!H15</f>
        <v>48</v>
      </c>
      <c r="E19" s="183">
        <f>'Приложение к подпрограмме III'!I11+'Приложение к подпрограмме III'!I15</f>
        <v>48</v>
      </c>
      <c r="F19" s="183">
        <f>'Приложение к подпрограмме III'!J11+'Приложение к подпрограмме III'!J15</f>
        <v>48</v>
      </c>
      <c r="G19" s="183">
        <f>'Приложение к подпрограмме III'!K11+'Приложение к подпрограмме III'!K15</f>
        <v>48</v>
      </c>
      <c r="H19" s="336"/>
      <c r="I19" s="336"/>
      <c r="J19" s="336"/>
      <c r="K19" s="188"/>
    </row>
    <row r="20" spans="1:11" ht="24.75" customHeight="1">
      <c r="A20" s="179" t="s">
        <v>52</v>
      </c>
      <c r="B20" s="182">
        <v>0</v>
      </c>
      <c r="C20" s="183">
        <v>0</v>
      </c>
      <c r="D20" s="183">
        <v>0</v>
      </c>
      <c r="E20" s="183">
        <v>0</v>
      </c>
      <c r="F20" s="183">
        <v>0</v>
      </c>
      <c r="G20" s="183">
        <v>0</v>
      </c>
      <c r="H20" s="336"/>
      <c r="I20" s="336"/>
      <c r="J20" s="336"/>
      <c r="K20" s="188"/>
    </row>
    <row r="21" spans="1:11" ht="15" customHeight="1">
      <c r="A21" s="188"/>
      <c r="B21" s="188"/>
      <c r="C21" s="188"/>
      <c r="D21" s="188"/>
      <c r="E21" s="188"/>
      <c r="F21" s="188"/>
      <c r="G21" s="190"/>
      <c r="H21" s="188"/>
      <c r="I21" s="188"/>
      <c r="J21" s="102" t="s">
        <v>136</v>
      </c>
    </row>
  </sheetData>
  <mergeCells count="14">
    <mergeCell ref="A4:A5"/>
    <mergeCell ref="H6:J10"/>
    <mergeCell ref="A2:J2"/>
    <mergeCell ref="F1:J1"/>
    <mergeCell ref="B3:J3"/>
    <mergeCell ref="B4:B5"/>
    <mergeCell ref="C4:C5"/>
    <mergeCell ref="D4:D5"/>
    <mergeCell ref="H11:J15"/>
    <mergeCell ref="H16:J20"/>
    <mergeCell ref="E4:E5"/>
    <mergeCell ref="F4:F5"/>
    <mergeCell ref="G4:G5"/>
    <mergeCell ref="H4:J5"/>
  </mergeCells>
  <pageMargins left="0.51181102362204722" right="0" top="0.51181102362204722" bottom="0.35433070866141736" header="0.31496062992125984" footer="0.51181102362204722"/>
  <pageSetup scale="86" firstPageNumber="43" fitToWidth="0" fitToHeight="0" orientation="landscape" useFirstPageNumber="1" r:id="rId1"/>
  <headerFooter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view="pageLayout" zoomScale="85" zoomScaleSheetLayoutView="100" zoomScalePageLayoutView="85" workbookViewId="0">
      <selection activeCell="A3" sqref="A3:M3"/>
    </sheetView>
  </sheetViews>
  <sheetFormatPr defaultColWidth="8" defaultRowHeight="1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4" customWidth="1"/>
    <col min="6" max="6" width="12.28515625" customWidth="1"/>
    <col min="7" max="7" width="12.85546875" customWidth="1"/>
    <col min="8" max="9" width="12.85546875" style="7" customWidth="1"/>
    <col min="10" max="11" width="12.85546875" customWidth="1"/>
    <col min="12" max="12" width="27.7109375" customWidth="1"/>
    <col min="13" max="13" width="20.28515625" customWidth="1"/>
    <col min="14" max="14" width="9.42578125" customWidth="1"/>
  </cols>
  <sheetData>
    <row r="1" spans="1:13" ht="18.75" customHeight="1">
      <c r="A1" s="43"/>
      <c r="B1" s="43"/>
      <c r="C1" s="43"/>
      <c r="D1" s="43"/>
      <c r="E1" s="162"/>
      <c r="F1" s="43"/>
      <c r="G1" s="43"/>
      <c r="H1" s="143"/>
      <c r="I1" s="143"/>
      <c r="J1" s="143"/>
      <c r="K1" s="143"/>
      <c r="L1" s="352" t="s">
        <v>73</v>
      </c>
      <c r="M1" s="353"/>
    </row>
    <row r="2" spans="1:13" ht="60.75" customHeight="1">
      <c r="A2" s="43"/>
      <c r="B2" s="43"/>
      <c r="C2" s="43"/>
      <c r="D2" s="43"/>
      <c r="E2" s="162"/>
      <c r="F2" s="43"/>
      <c r="G2" s="43"/>
      <c r="H2" s="354" t="s">
        <v>74</v>
      </c>
      <c r="I2" s="355"/>
      <c r="J2" s="355"/>
      <c r="K2" s="355"/>
      <c r="L2" s="355"/>
      <c r="M2" s="356"/>
    </row>
    <row r="3" spans="1:13" ht="39.75" customHeight="1">
      <c r="A3" s="221" t="s">
        <v>182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3"/>
    </row>
    <row r="4" spans="1:13" ht="75.75" customHeight="1">
      <c r="A4" s="357" t="s">
        <v>55</v>
      </c>
      <c r="B4" s="357" t="s">
        <v>19</v>
      </c>
      <c r="C4" s="359" t="s">
        <v>20</v>
      </c>
      <c r="D4" s="357" t="s">
        <v>21</v>
      </c>
      <c r="E4" s="235" t="s">
        <v>22</v>
      </c>
      <c r="F4" s="287" t="s">
        <v>75</v>
      </c>
      <c r="G4" s="299" t="s">
        <v>76</v>
      </c>
      <c r="H4" s="227"/>
      <c r="I4" s="227"/>
      <c r="J4" s="227"/>
      <c r="K4" s="303"/>
      <c r="L4" s="362" t="s">
        <v>77</v>
      </c>
      <c r="M4" s="357" t="s">
        <v>26</v>
      </c>
    </row>
    <row r="5" spans="1:13" ht="30.75" customHeight="1">
      <c r="A5" s="358"/>
      <c r="B5" s="358"/>
      <c r="C5" s="360"/>
      <c r="D5" s="358"/>
      <c r="E5" s="236"/>
      <c r="F5" s="361"/>
      <c r="G5" s="104" t="s">
        <v>9</v>
      </c>
      <c r="H5" s="163" t="s">
        <v>10</v>
      </c>
      <c r="I5" s="163" t="s">
        <v>11</v>
      </c>
      <c r="J5" s="163" t="s">
        <v>12</v>
      </c>
      <c r="K5" s="163" t="s">
        <v>13</v>
      </c>
      <c r="L5" s="363"/>
      <c r="M5" s="358"/>
    </row>
    <row r="6" spans="1:13">
      <c r="A6" s="146">
        <v>1</v>
      </c>
      <c r="B6" s="50">
        <v>2</v>
      </c>
      <c r="C6" s="50">
        <v>3</v>
      </c>
      <c r="D6" s="50">
        <v>4</v>
      </c>
      <c r="E6" s="146">
        <v>5</v>
      </c>
      <c r="F6" s="50">
        <v>6</v>
      </c>
      <c r="G6" s="50">
        <v>7</v>
      </c>
      <c r="H6" s="50">
        <v>8</v>
      </c>
      <c r="I6" s="50">
        <v>9</v>
      </c>
      <c r="J6" s="50">
        <v>10</v>
      </c>
      <c r="K6" s="50">
        <v>11</v>
      </c>
      <c r="L6" s="50">
        <v>12</v>
      </c>
      <c r="M6" s="50">
        <v>13</v>
      </c>
    </row>
    <row r="7" spans="1:13" ht="18.75" customHeight="1">
      <c r="A7" s="304" t="s">
        <v>27</v>
      </c>
      <c r="B7" s="310" t="s">
        <v>78</v>
      </c>
      <c r="C7" s="229" t="s">
        <v>28</v>
      </c>
      <c r="D7" s="147" t="s">
        <v>37</v>
      </c>
      <c r="E7" s="42"/>
      <c r="F7" s="42">
        <f t="shared" ref="F7:F12" si="0">G7+H7+I7+J7+K7</f>
        <v>6600</v>
      </c>
      <c r="G7" s="42">
        <f t="shared" ref="G7:K8" si="1">G8</f>
        <v>1320</v>
      </c>
      <c r="H7" s="42">
        <f t="shared" si="1"/>
        <v>1320</v>
      </c>
      <c r="I7" s="42">
        <f t="shared" si="1"/>
        <v>1320</v>
      </c>
      <c r="J7" s="42">
        <f t="shared" si="1"/>
        <v>1320</v>
      </c>
      <c r="K7" s="42">
        <f t="shared" si="1"/>
        <v>1320</v>
      </c>
      <c r="L7" s="310" t="s">
        <v>177</v>
      </c>
      <c r="M7" s="310"/>
    </row>
    <row r="8" spans="1:13" ht="91.5" customHeight="1">
      <c r="A8" s="306"/>
      <c r="B8" s="312"/>
      <c r="C8" s="231"/>
      <c r="D8" s="147" t="s">
        <v>135</v>
      </c>
      <c r="E8" s="51">
        <f>E9+E10+E14</f>
        <v>55072</v>
      </c>
      <c r="F8" s="42">
        <f t="shared" si="0"/>
        <v>6600</v>
      </c>
      <c r="G8" s="42">
        <f t="shared" si="1"/>
        <v>1320</v>
      </c>
      <c r="H8" s="42">
        <f t="shared" si="1"/>
        <v>1320</v>
      </c>
      <c r="I8" s="42">
        <f t="shared" si="1"/>
        <v>1320</v>
      </c>
      <c r="J8" s="42">
        <f t="shared" si="1"/>
        <v>1320</v>
      </c>
      <c r="K8" s="42">
        <f t="shared" si="1"/>
        <v>1320</v>
      </c>
      <c r="L8" s="312"/>
      <c r="M8" s="312"/>
    </row>
    <row r="9" spans="1:13" s="7" customFormat="1" ht="22.5" customHeight="1">
      <c r="A9" s="324" t="s">
        <v>32</v>
      </c>
      <c r="B9" s="310" t="s">
        <v>115</v>
      </c>
      <c r="C9" s="229" t="s">
        <v>28</v>
      </c>
      <c r="D9" s="147" t="s">
        <v>37</v>
      </c>
      <c r="E9" s="51">
        <v>1320</v>
      </c>
      <c r="F9" s="42">
        <f t="shared" si="0"/>
        <v>6600</v>
      </c>
      <c r="G9" s="42">
        <f>G10+G11</f>
        <v>1320</v>
      </c>
      <c r="H9" s="42">
        <f>H10+H11</f>
        <v>1320</v>
      </c>
      <c r="I9" s="42">
        <f>I10+I11</f>
        <v>1320</v>
      </c>
      <c r="J9" s="42">
        <f>J10+J11</f>
        <v>1320</v>
      </c>
      <c r="K9" s="42">
        <f>K10+K11</f>
        <v>1320</v>
      </c>
      <c r="L9" s="96"/>
      <c r="M9" s="96"/>
    </row>
    <row r="10" spans="1:13" ht="41.25" customHeight="1">
      <c r="A10" s="364"/>
      <c r="B10" s="311"/>
      <c r="C10" s="230"/>
      <c r="D10" s="147" t="s">
        <v>135</v>
      </c>
      <c r="E10" s="42">
        <v>1272</v>
      </c>
      <c r="F10" s="42">
        <f t="shared" si="0"/>
        <v>6360</v>
      </c>
      <c r="G10" s="42">
        <v>1272</v>
      </c>
      <c r="H10" s="42">
        <v>1272</v>
      </c>
      <c r="I10" s="42">
        <v>1272</v>
      </c>
      <c r="J10" s="42">
        <v>1272</v>
      </c>
      <c r="K10" s="42">
        <v>1272</v>
      </c>
      <c r="L10" s="147" t="s">
        <v>30</v>
      </c>
      <c r="M10" s="147"/>
    </row>
    <row r="11" spans="1:13" ht="39" customHeight="1">
      <c r="A11" s="365"/>
      <c r="B11" s="312"/>
      <c r="C11" s="231"/>
      <c r="D11" s="147" t="s">
        <v>135</v>
      </c>
      <c r="E11" s="42">
        <v>48</v>
      </c>
      <c r="F11" s="42">
        <f t="shared" si="0"/>
        <v>240</v>
      </c>
      <c r="G11" s="42">
        <v>48</v>
      </c>
      <c r="H11" s="42">
        <v>48</v>
      </c>
      <c r="I11" s="42">
        <v>48</v>
      </c>
      <c r="J11" s="42">
        <v>48</v>
      </c>
      <c r="K11" s="42">
        <v>48</v>
      </c>
      <c r="L11" s="175" t="s">
        <v>178</v>
      </c>
      <c r="M11" s="147"/>
    </row>
    <row r="12" spans="1:13" ht="79.5" customHeight="1">
      <c r="A12" s="164" t="s">
        <v>79</v>
      </c>
      <c r="B12" s="147" t="s">
        <v>80</v>
      </c>
      <c r="C12" s="142" t="s">
        <v>28</v>
      </c>
      <c r="D12" s="147" t="s">
        <v>135</v>
      </c>
      <c r="E12" s="42">
        <f>E13+E16</f>
        <v>111758</v>
      </c>
      <c r="F12" s="42">
        <f t="shared" si="0"/>
        <v>302752.40000000002</v>
      </c>
      <c r="G12" s="42">
        <f>G13+G16</f>
        <v>108270.9</v>
      </c>
      <c r="H12" s="42">
        <f>H13+H16</f>
        <v>43025.5</v>
      </c>
      <c r="I12" s="42">
        <f>I13+I16+I17</f>
        <v>49742</v>
      </c>
      <c r="J12" s="42">
        <f t="shared" ref="J12:K12" si="2">J13+J16+J17</f>
        <v>50857</v>
      </c>
      <c r="K12" s="42">
        <f t="shared" si="2"/>
        <v>50857</v>
      </c>
      <c r="L12" s="191"/>
      <c r="M12" s="147"/>
    </row>
    <row r="13" spans="1:13" ht="21.75" customHeight="1">
      <c r="A13" s="366" t="s">
        <v>38</v>
      </c>
      <c r="B13" s="310" t="s">
        <v>116</v>
      </c>
      <c r="C13" s="229" t="s">
        <v>28</v>
      </c>
      <c r="D13" s="147" t="s">
        <v>37</v>
      </c>
      <c r="E13" s="42">
        <f t="shared" ref="E13:K13" si="3">E14+E15</f>
        <v>111758</v>
      </c>
      <c r="F13" s="42">
        <f t="shared" si="3"/>
        <v>291632.40000000002</v>
      </c>
      <c r="G13" s="42">
        <f t="shared" si="3"/>
        <v>108270.9</v>
      </c>
      <c r="H13" s="42">
        <f t="shared" si="3"/>
        <v>43025.5</v>
      </c>
      <c r="I13" s="42">
        <f t="shared" si="3"/>
        <v>46142</v>
      </c>
      <c r="J13" s="42">
        <f t="shared" si="3"/>
        <v>47157</v>
      </c>
      <c r="K13" s="42">
        <f t="shared" si="3"/>
        <v>47037</v>
      </c>
      <c r="L13" s="147"/>
      <c r="M13" s="304"/>
    </row>
    <row r="14" spans="1:13" s="7" customFormat="1" ht="38.25" customHeight="1">
      <c r="A14" s="367"/>
      <c r="B14" s="311"/>
      <c r="C14" s="230"/>
      <c r="D14" s="147" t="s">
        <v>135</v>
      </c>
      <c r="E14" s="51">
        <v>52480</v>
      </c>
      <c r="F14" s="42">
        <f>G14+H14+I14+J14+K14</f>
        <v>230649.1</v>
      </c>
      <c r="G14" s="42">
        <v>47287.6</v>
      </c>
      <c r="H14" s="42">
        <v>43025.5</v>
      </c>
      <c r="I14" s="78">
        <v>46142</v>
      </c>
      <c r="J14" s="78">
        <v>47157</v>
      </c>
      <c r="K14" s="78">
        <v>47037</v>
      </c>
      <c r="L14" s="147" t="s">
        <v>30</v>
      </c>
      <c r="M14" s="305"/>
    </row>
    <row r="15" spans="1:13" s="7" customFormat="1" ht="39" customHeight="1">
      <c r="A15" s="368"/>
      <c r="B15" s="312"/>
      <c r="C15" s="231"/>
      <c r="D15" s="147" t="s">
        <v>135</v>
      </c>
      <c r="E15" s="42">
        <v>59278</v>
      </c>
      <c r="F15" s="42">
        <f>G15+H15+I15+J15+K15</f>
        <v>60983.3</v>
      </c>
      <c r="G15" s="42">
        <v>60983.3</v>
      </c>
      <c r="H15" s="42">
        <v>0</v>
      </c>
      <c r="I15" s="42">
        <v>0</v>
      </c>
      <c r="J15" s="42">
        <v>0</v>
      </c>
      <c r="K15" s="42">
        <v>0</v>
      </c>
      <c r="L15" s="175" t="s">
        <v>178</v>
      </c>
      <c r="M15" s="306"/>
    </row>
    <row r="16" spans="1:13" s="7" customFormat="1" ht="91.5" customHeight="1">
      <c r="A16" s="165" t="s">
        <v>39</v>
      </c>
      <c r="B16" s="145" t="s">
        <v>117</v>
      </c>
      <c r="C16" s="142" t="s">
        <v>28</v>
      </c>
      <c r="D16" s="147" t="s">
        <v>135</v>
      </c>
      <c r="E16" s="42">
        <v>0</v>
      </c>
      <c r="F16" s="42">
        <f>G16+H16+I16+J16+K16</f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175" t="s">
        <v>30</v>
      </c>
      <c r="M16" s="146"/>
    </row>
    <row r="17" spans="1:13" s="152" customFormat="1" ht="91.5" customHeight="1">
      <c r="A17" s="166" t="s">
        <v>42</v>
      </c>
      <c r="B17" s="145" t="s">
        <v>164</v>
      </c>
      <c r="C17" s="142" t="s">
        <v>28</v>
      </c>
      <c r="D17" s="147" t="s">
        <v>135</v>
      </c>
      <c r="E17" s="42">
        <v>0</v>
      </c>
      <c r="F17" s="42">
        <f>G17+H17+I17+J17+K17</f>
        <v>11120</v>
      </c>
      <c r="G17" s="42">
        <v>0</v>
      </c>
      <c r="H17" s="42">
        <v>0</v>
      </c>
      <c r="I17" s="42">
        <v>3600</v>
      </c>
      <c r="J17" s="78">
        <v>3700</v>
      </c>
      <c r="K17" s="78">
        <v>3820</v>
      </c>
      <c r="L17" s="191" t="s">
        <v>30</v>
      </c>
      <c r="M17" s="144"/>
    </row>
    <row r="18" spans="1:13" s="7" customFormat="1" ht="91.5" customHeight="1">
      <c r="A18" s="166" t="s">
        <v>67</v>
      </c>
      <c r="B18" s="145" t="s">
        <v>81</v>
      </c>
      <c r="C18" s="142" t="s">
        <v>28</v>
      </c>
      <c r="D18" s="147" t="s">
        <v>135</v>
      </c>
      <c r="E18" s="42">
        <v>0</v>
      </c>
      <c r="F18" s="42">
        <f t="shared" ref="F18:K18" si="4">F21</f>
        <v>13174.5</v>
      </c>
      <c r="G18" s="42">
        <f t="shared" si="4"/>
        <v>1164.5</v>
      </c>
      <c r="H18" s="42">
        <f t="shared" si="4"/>
        <v>2620</v>
      </c>
      <c r="I18" s="42">
        <f t="shared" si="4"/>
        <v>3130</v>
      </c>
      <c r="J18" s="42">
        <f t="shared" si="4"/>
        <v>3130</v>
      </c>
      <c r="K18" s="42">
        <f t="shared" si="4"/>
        <v>3130</v>
      </c>
      <c r="L18" s="147" t="s">
        <v>30</v>
      </c>
      <c r="M18" s="144"/>
    </row>
    <row r="19" spans="1:13" s="7" customFormat="1" ht="46.5" customHeight="1">
      <c r="A19" s="366" t="s">
        <v>69</v>
      </c>
      <c r="B19" s="369" t="s">
        <v>118</v>
      </c>
      <c r="C19" s="229" t="s">
        <v>28</v>
      </c>
      <c r="D19" s="167" t="s">
        <v>37</v>
      </c>
      <c r="E19" s="42">
        <v>0</v>
      </c>
      <c r="F19" s="42">
        <f t="shared" ref="F19:K19" si="5">F20+F21</f>
        <v>13174.5</v>
      </c>
      <c r="G19" s="42">
        <f t="shared" si="5"/>
        <v>1164.5</v>
      </c>
      <c r="H19" s="42">
        <f t="shared" si="5"/>
        <v>2620</v>
      </c>
      <c r="I19" s="42">
        <f t="shared" si="5"/>
        <v>3130</v>
      </c>
      <c r="J19" s="42">
        <f t="shared" si="5"/>
        <v>3130</v>
      </c>
      <c r="K19" s="42">
        <f t="shared" si="5"/>
        <v>3130</v>
      </c>
      <c r="L19" s="304" t="s">
        <v>30</v>
      </c>
      <c r="M19" s="304"/>
    </row>
    <row r="20" spans="1:13" s="7" customFormat="1" ht="50.25" customHeight="1">
      <c r="A20" s="367"/>
      <c r="B20" s="370"/>
      <c r="C20" s="230"/>
      <c r="D20" s="167" t="s">
        <v>14</v>
      </c>
      <c r="E20" s="42">
        <v>0</v>
      </c>
      <c r="F20" s="42">
        <f>G20+H20+I20+J20+K20</f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305"/>
      <c r="M20" s="305"/>
    </row>
    <row r="21" spans="1:13" s="7" customFormat="1" ht="43.5" customHeight="1">
      <c r="A21" s="368"/>
      <c r="B21" s="371"/>
      <c r="C21" s="231"/>
      <c r="D21" s="147" t="s">
        <v>135</v>
      </c>
      <c r="E21" s="42">
        <v>0</v>
      </c>
      <c r="F21" s="42">
        <f>G21+H21+I21+J21+K21</f>
        <v>13174.5</v>
      </c>
      <c r="G21" s="42">
        <v>1164.5</v>
      </c>
      <c r="H21" s="42">
        <v>2620</v>
      </c>
      <c r="I21" s="42">
        <v>3130</v>
      </c>
      <c r="J21" s="42">
        <v>3130</v>
      </c>
      <c r="K21" s="42">
        <v>3130</v>
      </c>
      <c r="L21" s="306"/>
      <c r="M21" s="306"/>
    </row>
    <row r="22" spans="1:13" ht="16.5" customHeight="1">
      <c r="A22" s="321" t="s">
        <v>82</v>
      </c>
      <c r="B22" s="310" t="s">
        <v>83</v>
      </c>
      <c r="C22" s="229" t="s">
        <v>28</v>
      </c>
      <c r="D22" s="147" t="s">
        <v>37</v>
      </c>
      <c r="E22" s="42">
        <f>E23</f>
        <v>0</v>
      </c>
      <c r="F22" s="42">
        <f t="shared" ref="F22:K22" si="6">F23+F24+F25</f>
        <v>0</v>
      </c>
      <c r="G22" s="42">
        <f t="shared" si="6"/>
        <v>0</v>
      </c>
      <c r="H22" s="42">
        <f t="shared" si="6"/>
        <v>0</v>
      </c>
      <c r="I22" s="42">
        <f t="shared" si="6"/>
        <v>0</v>
      </c>
      <c r="J22" s="42">
        <f t="shared" si="6"/>
        <v>0</v>
      </c>
      <c r="K22" s="42">
        <f t="shared" si="6"/>
        <v>0</v>
      </c>
      <c r="L22" s="372" t="s">
        <v>30</v>
      </c>
      <c r="M22" s="304"/>
    </row>
    <row r="23" spans="1:13" ht="38.25" customHeight="1">
      <c r="A23" s="322"/>
      <c r="B23" s="311"/>
      <c r="C23" s="230"/>
      <c r="D23" s="147" t="s">
        <v>51</v>
      </c>
      <c r="E23" s="51">
        <v>0</v>
      </c>
      <c r="F23" s="42">
        <f>G23+H23+I23+J23+K23</f>
        <v>0</v>
      </c>
      <c r="G23" s="51">
        <f t="shared" ref="G23:K25" si="7">G27</f>
        <v>0</v>
      </c>
      <c r="H23" s="51">
        <f t="shared" si="7"/>
        <v>0</v>
      </c>
      <c r="I23" s="51">
        <f t="shared" si="7"/>
        <v>0</v>
      </c>
      <c r="J23" s="51">
        <f t="shared" si="7"/>
        <v>0</v>
      </c>
      <c r="K23" s="51">
        <f t="shared" si="7"/>
        <v>0</v>
      </c>
      <c r="L23" s="373"/>
      <c r="M23" s="305"/>
    </row>
    <row r="24" spans="1:13" ht="52.5" customHeight="1">
      <c r="A24" s="322"/>
      <c r="B24" s="311"/>
      <c r="C24" s="230"/>
      <c r="D24" s="147" t="s">
        <v>14</v>
      </c>
      <c r="E24" s="51">
        <v>0</v>
      </c>
      <c r="F24" s="42">
        <f>G24+H24+I24+J24+K24</f>
        <v>0</v>
      </c>
      <c r="G24" s="51">
        <f t="shared" si="7"/>
        <v>0</v>
      </c>
      <c r="H24" s="51">
        <f t="shared" si="7"/>
        <v>0</v>
      </c>
      <c r="I24" s="51">
        <f t="shared" si="7"/>
        <v>0</v>
      </c>
      <c r="J24" s="51">
        <f t="shared" si="7"/>
        <v>0</v>
      </c>
      <c r="K24" s="51">
        <f t="shared" si="7"/>
        <v>0</v>
      </c>
      <c r="L24" s="373"/>
      <c r="M24" s="305"/>
    </row>
    <row r="25" spans="1:13" ht="37.5" customHeight="1">
      <c r="A25" s="323"/>
      <c r="B25" s="312"/>
      <c r="C25" s="231"/>
      <c r="D25" s="147" t="s">
        <v>135</v>
      </c>
      <c r="E25" s="51">
        <v>0</v>
      </c>
      <c r="F25" s="42">
        <f>G25+H25+I25+J25+K25</f>
        <v>0</v>
      </c>
      <c r="G25" s="51">
        <f t="shared" si="7"/>
        <v>0</v>
      </c>
      <c r="H25" s="51">
        <f t="shared" si="7"/>
        <v>0</v>
      </c>
      <c r="I25" s="51">
        <f t="shared" si="7"/>
        <v>0</v>
      </c>
      <c r="J25" s="51">
        <f t="shared" si="7"/>
        <v>0</v>
      </c>
      <c r="K25" s="51">
        <f t="shared" si="7"/>
        <v>0</v>
      </c>
      <c r="L25" s="374"/>
      <c r="M25" s="306"/>
    </row>
    <row r="26" spans="1:13" ht="15.75">
      <c r="A26" s="304" t="s">
        <v>84</v>
      </c>
      <c r="B26" s="310" t="s">
        <v>119</v>
      </c>
      <c r="C26" s="229"/>
      <c r="D26" s="147" t="s">
        <v>37</v>
      </c>
      <c r="E26" s="51">
        <f t="shared" ref="E26:K26" si="8">E27+E28+E29</f>
        <v>0</v>
      </c>
      <c r="F26" s="42">
        <f t="shared" si="8"/>
        <v>0</v>
      </c>
      <c r="G26" s="42">
        <f t="shared" si="8"/>
        <v>0</v>
      </c>
      <c r="H26" s="42">
        <f t="shared" si="8"/>
        <v>0</v>
      </c>
      <c r="I26" s="42">
        <f t="shared" si="8"/>
        <v>0</v>
      </c>
      <c r="J26" s="42">
        <f t="shared" si="8"/>
        <v>0</v>
      </c>
      <c r="K26" s="42">
        <f t="shared" si="8"/>
        <v>0</v>
      </c>
      <c r="L26" s="372" t="s">
        <v>30</v>
      </c>
      <c r="M26" s="375"/>
    </row>
    <row r="27" spans="1:13" ht="38.25">
      <c r="A27" s="305"/>
      <c r="B27" s="311"/>
      <c r="C27" s="230"/>
      <c r="D27" s="147" t="s">
        <v>51</v>
      </c>
      <c r="E27" s="51">
        <v>0</v>
      </c>
      <c r="F27" s="42">
        <f>G27+H27+I27+J27+K27</f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373"/>
      <c r="M27" s="376"/>
    </row>
    <row r="28" spans="1:13" ht="42" customHeight="1">
      <c r="A28" s="305"/>
      <c r="B28" s="311"/>
      <c r="C28" s="230"/>
      <c r="D28" s="147" t="s">
        <v>14</v>
      </c>
      <c r="E28" s="51">
        <v>0</v>
      </c>
      <c r="F28" s="42">
        <f>G28+H28+I28+J28+K28</f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373"/>
      <c r="M28" s="376"/>
    </row>
    <row r="29" spans="1:13" ht="38.25">
      <c r="A29" s="306"/>
      <c r="B29" s="312"/>
      <c r="C29" s="231"/>
      <c r="D29" s="147" t="s">
        <v>135</v>
      </c>
      <c r="E29" s="51">
        <v>0</v>
      </c>
      <c r="F29" s="42">
        <f>G29+H29+I29+J29+K29</f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374"/>
      <c r="M29" s="377"/>
    </row>
    <row r="30" spans="1:13" ht="15.75">
      <c r="A30" s="116"/>
      <c r="B30" s="116"/>
      <c r="C30" s="116"/>
      <c r="D30" s="116"/>
      <c r="E30" s="135"/>
      <c r="F30" s="116"/>
      <c r="G30" s="116"/>
      <c r="H30" s="49"/>
      <c r="I30" s="49"/>
      <c r="J30" s="116"/>
      <c r="K30" s="116"/>
      <c r="L30" s="168"/>
      <c r="M30" s="117" t="s">
        <v>136</v>
      </c>
    </row>
    <row r="31" spans="1:13">
      <c r="K31" s="17"/>
      <c r="L31" s="17"/>
    </row>
  </sheetData>
  <mergeCells count="39">
    <mergeCell ref="A26:A29"/>
    <mergeCell ref="B26:B29"/>
    <mergeCell ref="C26:C29"/>
    <mergeCell ref="L26:L29"/>
    <mergeCell ref="M26:M29"/>
    <mergeCell ref="A22:A25"/>
    <mergeCell ref="B22:B25"/>
    <mergeCell ref="C22:C25"/>
    <mergeCell ref="L22:L25"/>
    <mergeCell ref="M22:M25"/>
    <mergeCell ref="M13:M15"/>
    <mergeCell ref="A19:A21"/>
    <mergeCell ref="B19:B21"/>
    <mergeCell ref="C19:C21"/>
    <mergeCell ref="L19:L21"/>
    <mergeCell ref="M19:M21"/>
    <mergeCell ref="A9:A11"/>
    <mergeCell ref="B9:B11"/>
    <mergeCell ref="C9:C11"/>
    <mergeCell ref="A13:A15"/>
    <mergeCell ref="B13:B15"/>
    <mergeCell ref="C13:C15"/>
    <mergeCell ref="A7:A8"/>
    <mergeCell ref="B7:B8"/>
    <mergeCell ref="C7:C8"/>
    <mergeCell ref="L7:L8"/>
    <mergeCell ref="M7:M8"/>
    <mergeCell ref="L1:M1"/>
    <mergeCell ref="H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</mergeCells>
  <pageMargins left="0.51181102362204722" right="0" top="0.51181102362204722" bottom="0.35433070866141736" header="0.31496062992125984" footer="0.35433070866141736"/>
  <pageSetup scale="65" firstPageNumber="44" fitToHeight="0" orientation="landscape" useFirstPageNumber="1" r:id="rId1"/>
  <headerFooter differentOddEven="1" differentFirst="1">
    <evenHeader>&amp;C&amp;P</evenHeader>
    <firstHeader>&amp;C&amp;P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L7" sqref="L7"/>
    </sheetView>
  </sheetViews>
  <sheetFormatPr defaultColWidth="8" defaultRowHeight="1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>
      <c r="E1" s="1"/>
      <c r="F1" s="1"/>
      <c r="G1" s="2"/>
      <c r="H1" s="378" t="s">
        <v>131</v>
      </c>
      <c r="I1" s="379"/>
      <c r="J1" s="380"/>
    </row>
    <row r="2" spans="1:10" ht="18.75">
      <c r="E2" s="197" t="s">
        <v>85</v>
      </c>
      <c r="F2" s="198"/>
      <c r="G2" s="198"/>
      <c r="H2" s="198"/>
      <c r="I2" s="198"/>
      <c r="J2" s="199"/>
    </row>
    <row r="3" spans="1:10" ht="18.75">
      <c r="E3" s="1"/>
      <c r="F3" s="1"/>
      <c r="G3" s="2"/>
      <c r="H3" s="381" t="s">
        <v>132</v>
      </c>
      <c r="I3" s="382"/>
      <c r="J3" s="383"/>
    </row>
    <row r="4" spans="1:10" ht="21" customHeight="1">
      <c r="F4" s="384" t="s">
        <v>86</v>
      </c>
      <c r="G4" s="385"/>
      <c r="H4" s="385"/>
      <c r="I4" s="385"/>
      <c r="J4" s="386"/>
    </row>
    <row r="5" spans="1:10" ht="53.25" customHeight="1">
      <c r="F5" s="387"/>
      <c r="G5" s="388"/>
      <c r="H5" s="388"/>
      <c r="I5" s="388"/>
      <c r="J5" s="389"/>
    </row>
    <row r="7" spans="1:10" ht="57.75" customHeight="1">
      <c r="A7" s="203" t="s">
        <v>87</v>
      </c>
      <c r="B7" s="204"/>
      <c r="C7" s="204"/>
      <c r="D7" s="204"/>
      <c r="E7" s="204"/>
      <c r="F7" s="204"/>
      <c r="G7" s="204"/>
      <c r="H7" s="204"/>
      <c r="I7" s="204"/>
      <c r="J7" s="205"/>
    </row>
    <row r="8" spans="1:10" ht="39.75" customHeight="1">
      <c r="A8" s="18" t="s">
        <v>3</v>
      </c>
      <c r="B8" s="390" t="s">
        <v>88</v>
      </c>
      <c r="C8" s="391"/>
      <c r="D8" s="391"/>
      <c r="E8" s="391"/>
      <c r="F8" s="391"/>
      <c r="G8" s="391"/>
      <c r="H8" s="391"/>
      <c r="I8" s="391"/>
      <c r="J8" s="392"/>
    </row>
    <row r="9" spans="1:10" ht="17.25" customHeight="1">
      <c r="A9" s="393" t="s">
        <v>72</v>
      </c>
      <c r="B9" s="396" t="s">
        <v>6</v>
      </c>
      <c r="C9" s="397"/>
      <c r="D9" s="400" t="s">
        <v>48</v>
      </c>
      <c r="E9" s="396" t="s">
        <v>7</v>
      </c>
      <c r="F9" s="402"/>
      <c r="G9" s="402"/>
      <c r="H9" s="402"/>
      <c r="I9" s="402"/>
      <c r="J9" s="403"/>
    </row>
    <row r="10" spans="1:10" ht="33" customHeight="1">
      <c r="A10" s="394"/>
      <c r="B10" s="398"/>
      <c r="C10" s="399"/>
      <c r="D10" s="401"/>
      <c r="E10" s="19" t="s">
        <v>49</v>
      </c>
      <c r="F10" s="8" t="s">
        <v>9</v>
      </c>
      <c r="G10" s="13" t="s">
        <v>10</v>
      </c>
      <c r="H10" s="13" t="s">
        <v>11</v>
      </c>
      <c r="I10" s="13" t="s">
        <v>12</v>
      </c>
      <c r="J10" s="13" t="s">
        <v>13</v>
      </c>
    </row>
    <row r="11" spans="1:10" ht="32.85" customHeight="1">
      <c r="A11" s="394"/>
      <c r="B11" s="396" t="s">
        <v>89</v>
      </c>
      <c r="C11" s="397"/>
      <c r="D11" s="20" t="s">
        <v>50</v>
      </c>
      <c r="E11" s="21">
        <f>F11+G11+H11+I11+J11</f>
        <v>92058.6</v>
      </c>
      <c r="F11" s="22">
        <f>F13</f>
        <v>18046</v>
      </c>
      <c r="G11" s="22">
        <f>G12+G13</f>
        <v>18200.3</v>
      </c>
      <c r="H11" s="22">
        <f>H12+H13</f>
        <v>18244</v>
      </c>
      <c r="I11" s="22">
        <f>I12+I13</f>
        <v>18258.3</v>
      </c>
      <c r="J11" s="21">
        <f>J12+J13</f>
        <v>19310</v>
      </c>
    </row>
    <row r="12" spans="1:10" ht="26.85" customHeight="1">
      <c r="A12" s="394"/>
      <c r="B12" s="404"/>
      <c r="C12" s="405"/>
      <c r="D12" s="23" t="s">
        <v>90</v>
      </c>
      <c r="E12" s="21">
        <f>F12+G12+H12+I12+J12</f>
        <v>0</v>
      </c>
      <c r="F12" s="24">
        <f>'Приложение к подпрограмме IV'!G11</f>
        <v>0</v>
      </c>
      <c r="G12" s="24">
        <f>'Приложение к подпрограмме IV'!H11</f>
        <v>0</v>
      </c>
      <c r="H12" s="24">
        <f>'Приложение к подпрограмме IV'!I11</f>
        <v>0</v>
      </c>
      <c r="I12" s="24">
        <f>'Приложение к подпрограмме IV'!J11</f>
        <v>0</v>
      </c>
      <c r="J12" s="24">
        <f>'Приложение к подпрограмме IV'!K11</f>
        <v>0</v>
      </c>
    </row>
    <row r="13" spans="1:10" ht="24">
      <c r="A13" s="395"/>
      <c r="B13" s="398"/>
      <c r="C13" s="399"/>
      <c r="D13" s="25" t="s">
        <v>15</v>
      </c>
      <c r="E13" s="26">
        <f>F13+G13+H13+I13+J13</f>
        <v>92058.6</v>
      </c>
      <c r="F13" s="21">
        <f>'Приложение к подпрограмме IV'!G10</f>
        <v>18046</v>
      </c>
      <c r="G13" s="21">
        <f>'Приложение к подпрограмме IV'!H10</f>
        <v>18200.3</v>
      </c>
      <c r="H13" s="21">
        <f>'Приложение к подпрограмме IV'!I10</f>
        <v>18244</v>
      </c>
      <c r="I13" s="21">
        <f>'Приложение к подпрограмме IV'!J10</f>
        <v>18258.3</v>
      </c>
      <c r="J13" s="21">
        <f>'Приложение к подпрограмме IV'!K10</f>
        <v>19310</v>
      </c>
    </row>
    <row r="14" spans="1:10">
      <c r="J14" s="4"/>
    </row>
  </sheetData>
  <mergeCells count="11">
    <mergeCell ref="B8:J8"/>
    <mergeCell ref="A9:A13"/>
    <mergeCell ref="B9:C10"/>
    <mergeCell ref="D9:D10"/>
    <mergeCell ref="E9:J9"/>
    <mergeCell ref="B11:C13"/>
    <mergeCell ref="H1:J1"/>
    <mergeCell ref="E2:J2"/>
    <mergeCell ref="H3:J3"/>
    <mergeCell ref="F4:J5"/>
    <mergeCell ref="A7:J7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21"/>
  <sheetViews>
    <sheetView workbookViewId="0">
      <selection activeCell="A6" sqref="A6:M6"/>
    </sheetView>
  </sheetViews>
  <sheetFormatPr defaultColWidth="8" defaultRowHeight="1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>
      <c r="H1" s="1"/>
      <c r="I1" s="1"/>
      <c r="J1" s="2"/>
      <c r="K1" s="197" t="s">
        <v>91</v>
      </c>
      <c r="L1" s="198"/>
      <c r="M1" s="199"/>
    </row>
    <row r="2" spans="1:20" ht="18.75">
      <c r="H2" s="197" t="s">
        <v>85</v>
      </c>
      <c r="I2" s="198"/>
      <c r="J2" s="198"/>
      <c r="K2" s="198"/>
      <c r="L2" s="198"/>
      <c r="M2" s="199"/>
    </row>
    <row r="3" spans="1:20" ht="18.75">
      <c r="H3" s="1"/>
      <c r="I3" s="1"/>
      <c r="J3" s="2"/>
      <c r="K3" s="381" t="s">
        <v>133</v>
      </c>
      <c r="L3" s="382"/>
      <c r="M3" s="383"/>
    </row>
    <row r="4" spans="1:20" ht="15.75" customHeight="1">
      <c r="J4" s="256" t="s">
        <v>92</v>
      </c>
      <c r="K4" s="406"/>
      <c r="L4" s="406"/>
      <c r="M4" s="407"/>
      <c r="N4" s="12"/>
      <c r="O4" s="12"/>
      <c r="P4" s="12"/>
      <c r="Q4" s="12"/>
      <c r="R4" s="12"/>
      <c r="S4" s="12"/>
      <c r="T4" s="12"/>
    </row>
    <row r="5" spans="1:20" ht="79.5" customHeight="1">
      <c r="J5" s="408"/>
      <c r="K5" s="409"/>
      <c r="L5" s="409"/>
      <c r="M5" s="410"/>
      <c r="N5" s="12"/>
      <c r="O5" s="12"/>
      <c r="P5" s="12"/>
      <c r="Q5" s="12"/>
      <c r="R5" s="12"/>
      <c r="S5" s="12"/>
      <c r="T5" s="12"/>
    </row>
    <row r="6" spans="1:20" ht="38.25" customHeight="1">
      <c r="A6" s="203" t="s">
        <v>93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5"/>
      <c r="N6" s="12"/>
      <c r="O6" s="12"/>
      <c r="P6" s="12"/>
      <c r="Q6" s="12"/>
      <c r="R6" s="12"/>
      <c r="S6" s="12"/>
      <c r="T6" s="12"/>
    </row>
    <row r="7" spans="1:20" ht="29.25" customHeight="1">
      <c r="A7" s="411" t="s">
        <v>94</v>
      </c>
      <c r="B7" s="411" t="s">
        <v>19</v>
      </c>
      <c r="C7" s="434" t="s">
        <v>20</v>
      </c>
      <c r="D7" s="411" t="s">
        <v>21</v>
      </c>
      <c r="E7" s="434" t="s">
        <v>22</v>
      </c>
      <c r="F7" s="411" t="s">
        <v>95</v>
      </c>
      <c r="G7" s="413" t="s">
        <v>96</v>
      </c>
      <c r="H7" s="414"/>
      <c r="I7" s="414"/>
      <c r="J7" s="414"/>
      <c r="K7" s="415"/>
      <c r="L7" s="416" t="s">
        <v>25</v>
      </c>
      <c r="M7" s="418" t="s">
        <v>26</v>
      </c>
      <c r="N7" s="27"/>
      <c r="O7" s="12"/>
      <c r="P7" s="12"/>
      <c r="Q7" s="12"/>
      <c r="R7" s="12"/>
      <c r="S7" s="12"/>
      <c r="T7" s="12"/>
    </row>
    <row r="8" spans="1:20" ht="105.75" customHeight="1">
      <c r="A8" s="412"/>
      <c r="B8" s="412"/>
      <c r="C8" s="435"/>
      <c r="D8" s="412"/>
      <c r="E8" s="435"/>
      <c r="F8" s="412"/>
      <c r="G8" s="8" t="s">
        <v>9</v>
      </c>
      <c r="H8" s="13" t="s">
        <v>10</v>
      </c>
      <c r="I8" s="13" t="s">
        <v>11</v>
      </c>
      <c r="J8" s="13" t="s">
        <v>12</v>
      </c>
      <c r="K8" s="13" t="s">
        <v>13</v>
      </c>
      <c r="L8" s="417"/>
      <c r="M8" s="419"/>
      <c r="N8" s="27"/>
      <c r="O8" s="12"/>
      <c r="P8" s="12"/>
      <c r="Q8" s="12"/>
      <c r="R8" s="12"/>
      <c r="S8" s="12"/>
      <c r="T8" s="12"/>
    </row>
    <row r="9" spans="1:20" ht="17.25" customHeight="1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9">
        <v>12</v>
      </c>
      <c r="M9" s="15">
        <v>13</v>
      </c>
      <c r="N9" s="27"/>
      <c r="O9" s="12"/>
      <c r="P9" s="12"/>
      <c r="Q9" s="12"/>
      <c r="R9" s="12"/>
      <c r="S9" s="12"/>
      <c r="T9" s="12"/>
    </row>
    <row r="10" spans="1:20" ht="39.75" customHeight="1">
      <c r="A10" s="420" t="s">
        <v>27</v>
      </c>
      <c r="B10" s="423" t="s">
        <v>97</v>
      </c>
      <c r="C10" s="426" t="s">
        <v>28</v>
      </c>
      <c r="D10" s="28" t="s">
        <v>98</v>
      </c>
      <c r="E10" s="29">
        <f>E11+E12</f>
        <v>0</v>
      </c>
      <c r="F10" s="30">
        <f t="shared" ref="F10:F18" si="0">G10+H10+I10+J10+K10</f>
        <v>92058.6</v>
      </c>
      <c r="G10" s="29">
        <f>G11+G12</f>
        <v>18046</v>
      </c>
      <c r="H10" s="29">
        <f>H11+H12</f>
        <v>18200.3</v>
      </c>
      <c r="I10" s="29">
        <f>I11+I12</f>
        <v>18244</v>
      </c>
      <c r="J10" s="29">
        <f>J11+J12</f>
        <v>18258.3</v>
      </c>
      <c r="K10" s="31">
        <f>K11+K12</f>
        <v>19310</v>
      </c>
      <c r="L10" s="429" t="s">
        <v>99</v>
      </c>
      <c r="M10" s="432"/>
      <c r="N10" s="27"/>
      <c r="O10" s="12"/>
      <c r="P10" s="12"/>
      <c r="Q10" s="12"/>
      <c r="R10" s="12"/>
      <c r="S10" s="12"/>
      <c r="T10" s="12"/>
    </row>
    <row r="11" spans="1:20" ht="51.75" customHeight="1">
      <c r="A11" s="421"/>
      <c r="B11" s="424"/>
      <c r="C11" s="427"/>
      <c r="D11" s="32" t="s">
        <v>14</v>
      </c>
      <c r="E11" s="29">
        <v>0</v>
      </c>
      <c r="F11" s="30">
        <f t="shared" si="0"/>
        <v>0</v>
      </c>
      <c r="G11" s="29">
        <f t="shared" ref="G11:K12" si="1">G14+G17</f>
        <v>0</v>
      </c>
      <c r="H11" s="29">
        <f t="shared" si="1"/>
        <v>0</v>
      </c>
      <c r="I11" s="29">
        <f t="shared" si="1"/>
        <v>0</v>
      </c>
      <c r="J11" s="29">
        <f t="shared" si="1"/>
        <v>0</v>
      </c>
      <c r="K11" s="29">
        <f t="shared" si="1"/>
        <v>0</v>
      </c>
      <c r="L11" s="430"/>
      <c r="M11" s="430"/>
      <c r="N11" s="27"/>
      <c r="O11" s="12"/>
      <c r="P11" s="12"/>
      <c r="Q11" s="12"/>
      <c r="R11" s="12"/>
      <c r="S11" s="12"/>
      <c r="T11" s="12"/>
    </row>
    <row r="12" spans="1:20" ht="51.75" customHeight="1">
      <c r="A12" s="422"/>
      <c r="B12" s="425"/>
      <c r="C12" s="428"/>
      <c r="D12" s="16" t="s">
        <v>15</v>
      </c>
      <c r="E12" s="33">
        <v>0</v>
      </c>
      <c r="F12" s="30">
        <f t="shared" si="0"/>
        <v>92058.6</v>
      </c>
      <c r="G12" s="33">
        <f t="shared" si="1"/>
        <v>18046</v>
      </c>
      <c r="H12" s="33">
        <f t="shared" si="1"/>
        <v>18200.3</v>
      </c>
      <c r="I12" s="33">
        <f t="shared" si="1"/>
        <v>18244</v>
      </c>
      <c r="J12" s="33">
        <f t="shared" si="1"/>
        <v>18258.3</v>
      </c>
      <c r="K12" s="33">
        <f t="shared" si="1"/>
        <v>19310</v>
      </c>
      <c r="L12" s="431"/>
      <c r="M12" s="433"/>
      <c r="N12" s="27"/>
      <c r="O12" s="12"/>
      <c r="P12" s="12"/>
      <c r="Q12" s="12"/>
      <c r="R12" s="12"/>
      <c r="S12" s="12"/>
      <c r="T12" s="12"/>
    </row>
    <row r="13" spans="1:20" ht="51.75" customHeight="1">
      <c r="A13" s="436" t="s">
        <v>32</v>
      </c>
      <c r="B13" s="432" t="s">
        <v>128</v>
      </c>
      <c r="C13" s="426" t="s">
        <v>28</v>
      </c>
      <c r="D13" s="28" t="s">
        <v>98</v>
      </c>
      <c r="E13" s="33">
        <v>0</v>
      </c>
      <c r="F13" s="29">
        <f t="shared" si="0"/>
        <v>90352.6</v>
      </c>
      <c r="G13" s="29">
        <f>G14+G15</f>
        <v>17740</v>
      </c>
      <c r="H13" s="29">
        <f>H14+H15</f>
        <v>17850.3</v>
      </c>
      <c r="I13" s="29">
        <f>I14+I15</f>
        <v>17894</v>
      </c>
      <c r="J13" s="29">
        <f>J14+J15</f>
        <v>17908.3</v>
      </c>
      <c r="K13" s="29">
        <f>K14+K15</f>
        <v>18960</v>
      </c>
      <c r="L13" s="429" t="s">
        <v>99</v>
      </c>
      <c r="M13" s="432"/>
      <c r="N13" s="27"/>
      <c r="O13" s="12"/>
      <c r="P13" s="12"/>
      <c r="Q13" s="12"/>
      <c r="R13" s="12"/>
      <c r="S13" s="12"/>
      <c r="T13" s="12"/>
    </row>
    <row r="14" spans="1:20" ht="51.75" customHeight="1">
      <c r="A14" s="421"/>
      <c r="B14" s="430"/>
      <c r="C14" s="427"/>
      <c r="D14" s="34" t="s">
        <v>14</v>
      </c>
      <c r="E14" s="33">
        <v>0</v>
      </c>
      <c r="F14" s="29">
        <f t="shared" si="0"/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430"/>
      <c r="M14" s="430"/>
      <c r="N14" s="27"/>
      <c r="O14" s="12"/>
      <c r="P14" s="12"/>
      <c r="Q14" s="12"/>
      <c r="R14" s="12"/>
      <c r="S14" s="12"/>
      <c r="T14" s="12"/>
    </row>
    <row r="15" spans="1:20" ht="51.75" customHeight="1">
      <c r="A15" s="422"/>
      <c r="B15" s="433"/>
      <c r="C15" s="428"/>
      <c r="D15" s="16" t="s">
        <v>15</v>
      </c>
      <c r="E15" s="33">
        <v>18337</v>
      </c>
      <c r="F15" s="29">
        <f t="shared" si="0"/>
        <v>90352.6</v>
      </c>
      <c r="G15" s="41">
        <v>17740</v>
      </c>
      <c r="H15" s="41">
        <v>17850.3</v>
      </c>
      <c r="I15" s="41">
        <v>17894</v>
      </c>
      <c r="J15" s="41">
        <v>17908.3</v>
      </c>
      <c r="K15" s="41">
        <v>18960</v>
      </c>
      <c r="L15" s="431"/>
      <c r="M15" s="433"/>
      <c r="N15" s="27"/>
      <c r="O15" s="12"/>
      <c r="P15" s="12"/>
      <c r="Q15" s="12"/>
      <c r="R15" s="12"/>
      <c r="S15" s="12"/>
      <c r="T15" s="12"/>
    </row>
    <row r="16" spans="1:20" ht="51.75" customHeight="1">
      <c r="A16" s="436" t="s">
        <v>33</v>
      </c>
      <c r="B16" s="432" t="s">
        <v>129</v>
      </c>
      <c r="C16" s="437" t="s">
        <v>28</v>
      </c>
      <c r="D16" s="35" t="s">
        <v>98</v>
      </c>
      <c r="E16" s="33">
        <v>0</v>
      </c>
      <c r="F16" s="29">
        <f t="shared" si="0"/>
        <v>1706</v>
      </c>
      <c r="G16" s="29">
        <f>G17+G18</f>
        <v>306</v>
      </c>
      <c r="H16" s="29">
        <f>H17+H18</f>
        <v>350</v>
      </c>
      <c r="I16" s="29">
        <f>I17+I18</f>
        <v>350</v>
      </c>
      <c r="J16" s="29">
        <f>J17+J18</f>
        <v>350</v>
      </c>
      <c r="K16" s="29">
        <f>K17+K18</f>
        <v>350</v>
      </c>
      <c r="L16" s="432" t="s">
        <v>30</v>
      </c>
      <c r="M16" s="432"/>
      <c r="N16" s="27"/>
      <c r="O16" s="12"/>
      <c r="P16" s="12"/>
      <c r="Q16" s="12"/>
      <c r="R16" s="12"/>
      <c r="S16" s="12"/>
      <c r="T16" s="12"/>
    </row>
    <row r="17" spans="1:20" ht="51.75" customHeight="1">
      <c r="A17" s="421"/>
      <c r="B17" s="430"/>
      <c r="C17" s="438"/>
      <c r="D17" s="36" t="s">
        <v>14</v>
      </c>
      <c r="E17" s="33">
        <v>0</v>
      </c>
      <c r="F17" s="29">
        <f t="shared" si="0"/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430"/>
      <c r="M17" s="430"/>
      <c r="N17" s="27"/>
      <c r="O17" s="12"/>
      <c r="P17" s="12"/>
      <c r="Q17" s="12"/>
      <c r="R17" s="12"/>
      <c r="S17" s="12"/>
      <c r="T17" s="12"/>
    </row>
    <row r="18" spans="1:20" ht="51.75" customHeight="1">
      <c r="A18" s="422"/>
      <c r="B18" s="433"/>
      <c r="C18" s="439"/>
      <c r="D18" s="16" t="s">
        <v>15</v>
      </c>
      <c r="E18" s="29">
        <v>0</v>
      </c>
      <c r="F18" s="29">
        <f t="shared" si="0"/>
        <v>1706</v>
      </c>
      <c r="G18" s="41">
        <v>306</v>
      </c>
      <c r="H18" s="41">
        <v>350</v>
      </c>
      <c r="I18" s="41">
        <v>350</v>
      </c>
      <c r="J18" s="41">
        <v>350</v>
      </c>
      <c r="K18" s="41">
        <v>350</v>
      </c>
      <c r="L18" s="433"/>
      <c r="M18" s="433"/>
      <c r="N18" s="27"/>
      <c r="O18" s="12"/>
      <c r="P18" s="12"/>
      <c r="Q18" s="12"/>
      <c r="R18" s="12"/>
      <c r="S18" s="12"/>
      <c r="T18" s="12"/>
    </row>
    <row r="19" spans="1:20">
      <c r="A19" s="37"/>
      <c r="B19" s="37"/>
      <c r="C19" s="37"/>
      <c r="D19" s="38"/>
      <c r="E19" s="37"/>
      <c r="F19" s="37"/>
      <c r="G19" s="37"/>
      <c r="H19" s="37"/>
      <c r="I19" s="37"/>
      <c r="J19" s="37"/>
      <c r="K19" s="37"/>
      <c r="L19" s="37"/>
      <c r="M19" s="4"/>
    </row>
    <row r="20" spans="1:20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1:20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</sheetData>
  <mergeCells count="29"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K1:M1"/>
    <mergeCell ref="H2:M2"/>
    <mergeCell ref="K3:M3"/>
    <mergeCell ref="J4:M5"/>
    <mergeCell ref="A6:M6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11"/>
  <sheetViews>
    <sheetView view="pageBreakPreview" zoomScale="85" zoomScaleSheetLayoutView="85" workbookViewId="0">
      <selection activeCell="A4" sqref="A4:J4"/>
    </sheetView>
  </sheetViews>
  <sheetFormatPr defaultColWidth="8" defaultRowHeight="15"/>
  <cols>
    <col min="1" max="1" width="32.7109375" style="57" customWidth="1"/>
    <col min="2" max="7" width="10.140625" style="57" customWidth="1"/>
    <col min="8" max="8" width="40" style="57" customWidth="1"/>
    <col min="9" max="10" width="12.85546875" style="57" hidden="1" customWidth="1"/>
    <col min="11" max="11" width="3.28515625" style="57" hidden="1" customWidth="1"/>
    <col min="12" max="16384" width="8" style="57"/>
  </cols>
  <sheetData>
    <row r="1" spans="1:12" ht="21" customHeight="1">
      <c r="D1" s="171"/>
      <c r="E1" s="440" t="s">
        <v>86</v>
      </c>
      <c r="F1" s="440"/>
      <c r="G1" s="440"/>
      <c r="H1" s="440"/>
      <c r="I1" s="440"/>
      <c r="J1" s="440"/>
      <c r="K1" s="440"/>
    </row>
    <row r="2" spans="1:12" ht="53.25" customHeight="1">
      <c r="D2" s="171"/>
      <c r="E2" s="440"/>
      <c r="F2" s="440"/>
      <c r="G2" s="440"/>
      <c r="H2" s="440"/>
      <c r="I2" s="440"/>
      <c r="J2" s="440"/>
      <c r="K2" s="440"/>
    </row>
    <row r="4" spans="1:12" ht="41.25" customHeight="1">
      <c r="A4" s="444" t="s">
        <v>185</v>
      </c>
      <c r="B4" s="444"/>
      <c r="C4" s="444"/>
      <c r="D4" s="444"/>
      <c r="E4" s="444"/>
      <c r="F4" s="444"/>
      <c r="G4" s="444"/>
      <c r="H4" s="444"/>
      <c r="I4" s="444"/>
      <c r="J4" s="444"/>
    </row>
    <row r="5" spans="1:12" ht="39.75" customHeight="1">
      <c r="A5" s="169" t="s">
        <v>3</v>
      </c>
      <c r="B5" s="441" t="s">
        <v>88</v>
      </c>
      <c r="C5" s="441"/>
      <c r="D5" s="441"/>
      <c r="E5" s="441"/>
      <c r="F5" s="441"/>
      <c r="G5" s="441"/>
      <c r="H5" s="441"/>
      <c r="I5" s="441"/>
      <c r="J5" s="441"/>
      <c r="K5" s="441"/>
      <c r="L5" s="195"/>
    </row>
    <row r="6" spans="1:12" ht="17.25" customHeight="1">
      <c r="A6" s="445" t="s">
        <v>72</v>
      </c>
      <c r="B6" s="442" t="s">
        <v>49</v>
      </c>
      <c r="C6" s="442" t="s">
        <v>9</v>
      </c>
      <c r="D6" s="442" t="s">
        <v>10</v>
      </c>
      <c r="E6" s="442" t="s">
        <v>11</v>
      </c>
      <c r="F6" s="442" t="s">
        <v>12</v>
      </c>
      <c r="G6" s="442" t="s">
        <v>13</v>
      </c>
      <c r="H6" s="443" t="s">
        <v>168</v>
      </c>
      <c r="I6" s="443"/>
      <c r="J6" s="443"/>
      <c r="K6" s="443"/>
      <c r="L6" s="195"/>
    </row>
    <row r="7" spans="1:12" ht="33" customHeight="1">
      <c r="A7" s="445"/>
      <c r="B7" s="442"/>
      <c r="C7" s="442"/>
      <c r="D7" s="442"/>
      <c r="E7" s="442"/>
      <c r="F7" s="442"/>
      <c r="G7" s="442"/>
      <c r="H7" s="443"/>
      <c r="I7" s="443"/>
      <c r="J7" s="443"/>
      <c r="K7" s="443"/>
      <c r="L7" s="195"/>
    </row>
    <row r="8" spans="1:12" ht="39" customHeight="1">
      <c r="A8" s="184" t="s">
        <v>175</v>
      </c>
      <c r="B8" s="170">
        <f>C8+D8+E8+F8+G8</f>
        <v>107095.90000000001</v>
      </c>
      <c r="C8" s="170">
        <f>C10</f>
        <v>18046</v>
      </c>
      <c r="D8" s="170">
        <f>D9+D10</f>
        <v>18350.3</v>
      </c>
      <c r="E8" s="170">
        <f>E9+E10</f>
        <v>23557</v>
      </c>
      <c r="F8" s="170">
        <f>F9+F10</f>
        <v>23571.3</v>
      </c>
      <c r="G8" s="170">
        <f>G9+G10</f>
        <v>23571.3</v>
      </c>
      <c r="H8" s="443" t="s">
        <v>170</v>
      </c>
      <c r="I8" s="443"/>
      <c r="J8" s="443"/>
      <c r="K8" s="443"/>
      <c r="L8" s="195"/>
    </row>
    <row r="9" spans="1:12" ht="26.85" customHeight="1">
      <c r="A9" s="185" t="s">
        <v>90</v>
      </c>
      <c r="B9" s="170">
        <f>C9+D9+E9+F9+G9</f>
        <v>0</v>
      </c>
      <c r="C9" s="170">
        <f>'[1]Приложение к подпрограмме IV'!G11</f>
        <v>0</v>
      </c>
      <c r="D9" s="170">
        <f>'[1]Приложение к подпрограмме IV'!H11</f>
        <v>0</v>
      </c>
      <c r="E9" s="170">
        <f>'[1]Приложение к подпрограмме IV'!I11</f>
        <v>0</v>
      </c>
      <c r="F9" s="170">
        <f>'[1]Приложение к подпрограмме IV'!J11</f>
        <v>0</v>
      </c>
      <c r="G9" s="170">
        <f>'[1]Приложение к подпрограмме IV'!K11</f>
        <v>0</v>
      </c>
      <c r="H9" s="443"/>
      <c r="I9" s="443"/>
      <c r="J9" s="443"/>
      <c r="K9" s="443"/>
      <c r="L9" s="195"/>
    </row>
    <row r="10" spans="1:12" ht="24">
      <c r="A10" s="185" t="s">
        <v>135</v>
      </c>
      <c r="B10" s="170">
        <f>C10+D10+E10+F10+G10</f>
        <v>107095.90000000001</v>
      </c>
      <c r="C10" s="170">
        <f>'[2]Приложение к подпрограмме V'!G10</f>
        <v>18046</v>
      </c>
      <c r="D10" s="170">
        <f>'[2]Приложение к подпрограмме V'!H10</f>
        <v>18350.3</v>
      </c>
      <c r="E10" s="170">
        <f>'[2]Приложение к подпрограмме V'!I10</f>
        <v>23557</v>
      </c>
      <c r="F10" s="170">
        <f>'[2]Приложение к подпрограмме V'!J10</f>
        <v>23571.3</v>
      </c>
      <c r="G10" s="170">
        <f>'[2]Приложение к подпрограмме V'!K10</f>
        <v>23571.3</v>
      </c>
      <c r="H10" s="443"/>
      <c r="I10" s="443"/>
      <c r="J10" s="443"/>
      <c r="K10" s="443"/>
      <c r="L10" s="195"/>
    </row>
    <row r="11" spans="1:12" ht="15.75">
      <c r="H11" s="87" t="s">
        <v>136</v>
      </c>
      <c r="K11" s="56" t="s">
        <v>136</v>
      </c>
    </row>
  </sheetData>
  <mergeCells count="12">
    <mergeCell ref="H8:K10"/>
    <mergeCell ref="A4:J4"/>
    <mergeCell ref="D6:D7"/>
    <mergeCell ref="A6:A7"/>
    <mergeCell ref="B6:B7"/>
    <mergeCell ref="C6:C7"/>
    <mergeCell ref="E6:E7"/>
    <mergeCell ref="E1:K2"/>
    <mergeCell ref="B5:K5"/>
    <mergeCell ref="F6:F7"/>
    <mergeCell ref="G6:G7"/>
    <mergeCell ref="H6:K7"/>
  </mergeCells>
  <pageMargins left="0.59055118110236227" right="0.59055118110236227" top="0.74803149606299213" bottom="0.39370078740157483" header="0.11811023622047245" footer="0.51181102362204722"/>
  <pageSetup scale="85" firstPageNumber="46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4</vt:lpstr>
      <vt:lpstr>Приложение к подпрограмме IV</vt:lpstr>
      <vt:lpstr>Приложение 4 </vt:lpstr>
      <vt:lpstr>Приложение к подпрограмме V</vt:lpstr>
      <vt:lpstr>Лист1</vt:lpstr>
      <vt:lpstr>'Приложение 3'!Область_печати</vt:lpstr>
      <vt:lpstr>'Приложение 4 '!Область_печати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III'!Область_печати</vt:lpstr>
      <vt:lpstr>'Приложение к подпрограмме V'!Область_печати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2022-02-15T09:36:30Z</cp:lastPrinted>
  <dcterms:created xsi:type="dcterms:W3CDTF">2020-12-04T10:18:17Z</dcterms:created>
  <dcterms:modified xsi:type="dcterms:W3CDTF">2022-02-15T10:58:08Z</dcterms:modified>
</cp:coreProperties>
</file>