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570" windowHeight="9330" activeTab="2"/>
  </bookViews>
  <sheets>
    <sheet name="Ведомственная" sheetId="3" r:id="rId1"/>
    <sheet name="Функциональная" sheetId="2" r:id="rId2"/>
    <sheet name="КЦСР" sheetId="1" r:id="rId3"/>
  </sheets>
  <calcPr calcId="145621"/>
</workbook>
</file>

<file path=xl/calcChain.xml><?xml version="1.0" encoding="utf-8"?>
<calcChain xmlns="http://schemas.openxmlformats.org/spreadsheetml/2006/main">
  <c r="H996" i="3" l="1"/>
  <c r="H994" i="3"/>
  <c r="H992" i="3"/>
  <c r="H989" i="3"/>
  <c r="H988" i="3" s="1"/>
  <c r="H982" i="3"/>
  <c r="H980" i="3"/>
  <c r="H978" i="3"/>
  <c r="H969" i="3"/>
  <c r="H967" i="3"/>
  <c r="H959" i="3"/>
  <c r="H958" i="3" s="1"/>
  <c r="H957" i="3" s="1"/>
  <c r="H956" i="3" s="1"/>
  <c r="H955" i="3" s="1"/>
  <c r="H953" i="3"/>
  <c r="H951" i="3"/>
  <c r="H949" i="3"/>
  <c r="H944" i="3"/>
  <c r="H943" i="3" s="1"/>
  <c r="H942" i="3" s="1"/>
  <c r="H941" i="3" s="1"/>
  <c r="H937" i="3"/>
  <c r="H936" i="3" s="1"/>
  <c r="H935" i="3" s="1"/>
  <c r="H933" i="3"/>
  <c r="H932" i="3" s="1"/>
  <c r="H931" i="3" s="1"/>
  <c r="H930" i="3" s="1"/>
  <c r="H928" i="3"/>
  <c r="H927" i="3" s="1"/>
  <c r="H925" i="3"/>
  <c r="H924" i="3" s="1"/>
  <c r="H919" i="3"/>
  <c r="H918" i="3" s="1"/>
  <c r="H917" i="3" s="1"/>
  <c r="H915" i="3"/>
  <c r="H914" i="3" s="1"/>
  <c r="H913" i="3" s="1"/>
  <c r="H912" i="3" s="1"/>
  <c r="H908" i="3"/>
  <c r="H907" i="3" s="1"/>
  <c r="H906" i="3" s="1"/>
  <c r="H904" i="3"/>
  <c r="H903" i="3" s="1"/>
  <c r="H901" i="3"/>
  <c r="H900" i="3" s="1"/>
  <c r="H895" i="3"/>
  <c r="H894" i="3" s="1"/>
  <c r="H893" i="3" s="1"/>
  <c r="H892" i="3" s="1"/>
  <c r="H890" i="3"/>
  <c r="H889" i="3" s="1"/>
  <c r="H888" i="3" s="1"/>
  <c r="H887" i="3" s="1"/>
  <c r="H885" i="3"/>
  <c r="H884" i="3" s="1"/>
  <c r="H882" i="3"/>
  <c r="H881" i="3" s="1"/>
  <c r="H876" i="3"/>
  <c r="H875" i="3" s="1"/>
  <c r="H874" i="3" s="1"/>
  <c r="H873" i="3" s="1"/>
  <c r="H871" i="3"/>
  <c r="H870" i="3" s="1"/>
  <c r="H869" i="3" s="1"/>
  <c r="H867" i="3"/>
  <c r="H866" i="3" s="1"/>
  <c r="H864" i="3"/>
  <c r="H863" i="3" s="1"/>
  <c r="H861" i="3"/>
  <c r="H860" i="3" s="1"/>
  <c r="H858" i="3"/>
  <c r="H857" i="3" s="1"/>
  <c r="H855" i="3"/>
  <c r="H854" i="3" s="1"/>
  <c r="H852" i="3"/>
  <c r="H851" i="3" s="1"/>
  <c r="H848" i="3"/>
  <c r="H847" i="3" s="1"/>
  <c r="H845" i="3"/>
  <c r="H844" i="3" s="1"/>
  <c r="H842" i="3"/>
  <c r="H841" i="3" s="1"/>
  <c r="H835" i="3"/>
  <c r="H834" i="3" s="1"/>
  <c r="H833" i="3" s="1"/>
  <c r="H831" i="3"/>
  <c r="H830" i="3" s="1"/>
  <c r="H828" i="3"/>
  <c r="H827" i="3" s="1"/>
  <c r="H822" i="3"/>
  <c r="H821" i="3" s="1"/>
  <c r="H820" i="3" s="1"/>
  <c r="H819" i="3" s="1"/>
  <c r="H817" i="3"/>
  <c r="H816" i="3" s="1"/>
  <c r="H815" i="3" s="1"/>
  <c r="H814" i="3" s="1"/>
  <c r="H812" i="3"/>
  <c r="H811" i="3" s="1"/>
  <c r="H809" i="3"/>
  <c r="H808" i="3" s="1"/>
  <c r="H803" i="3"/>
  <c r="H802" i="3" s="1"/>
  <c r="H800" i="3"/>
  <c r="H799" i="3" s="1"/>
  <c r="H797" i="3"/>
  <c r="H796" i="3" s="1"/>
  <c r="H793" i="3"/>
  <c r="H792" i="3" s="1"/>
  <c r="H791" i="3" s="1"/>
  <c r="H785" i="3"/>
  <c r="H784" i="3" s="1"/>
  <c r="G348" i="2"/>
  <c r="G344" i="2"/>
  <c r="H782" i="3"/>
  <c r="H781" i="3" s="1"/>
  <c r="H991" i="3" l="1"/>
  <c r="H987" i="3" s="1"/>
  <c r="H986" i="3" s="1"/>
  <c r="H985" i="3" s="1"/>
  <c r="H984" i="3" s="1"/>
  <c r="H977" i="3"/>
  <c r="H976" i="3" s="1"/>
  <c r="H975" i="3" s="1"/>
  <c r="H974" i="3" s="1"/>
  <c r="H973" i="3" s="1"/>
  <c r="H972" i="3" s="1"/>
  <c r="H971" i="3" s="1"/>
  <c r="H966" i="3"/>
  <c r="H965" i="3" s="1"/>
  <c r="H964" i="3" s="1"/>
  <c r="H963" i="3" s="1"/>
  <c r="H962" i="3" s="1"/>
  <c r="H961" i="3" s="1"/>
  <c r="H948" i="3"/>
  <c r="H947" i="3" s="1"/>
  <c r="H946" i="3" s="1"/>
  <c r="H940" i="3" s="1"/>
  <c r="H939" i="3" s="1"/>
  <c r="H923" i="3"/>
  <c r="H922" i="3" s="1"/>
  <c r="H921" i="3" s="1"/>
  <c r="H911" i="3"/>
  <c r="H899" i="3"/>
  <c r="H898" i="3" s="1"/>
  <c r="H897" i="3" s="1"/>
  <c r="H880" i="3"/>
  <c r="H879" i="3" s="1"/>
  <c r="H878" i="3" s="1"/>
  <c r="H850" i="3"/>
  <c r="H840" i="3"/>
  <c r="H826" i="3"/>
  <c r="H825" i="3" s="1"/>
  <c r="H824" i="3" s="1"/>
  <c r="H807" i="3"/>
  <c r="H806" i="3" s="1"/>
  <c r="H805" i="3" s="1"/>
  <c r="H780" i="3"/>
  <c r="H795" i="3"/>
  <c r="H790" i="3" s="1"/>
  <c r="H789" i="3" s="1"/>
  <c r="H779" i="3"/>
  <c r="H778" i="3" s="1"/>
  <c r="H777" i="3" s="1"/>
  <c r="H776" i="3" s="1"/>
  <c r="H773" i="3"/>
  <c r="H772" i="3" s="1"/>
  <c r="H771" i="3" s="1"/>
  <c r="H770" i="3" s="1"/>
  <c r="H769" i="3" s="1"/>
  <c r="H768" i="3" s="1"/>
  <c r="H767" i="3" s="1"/>
  <c r="H765" i="3"/>
  <c r="H764" i="3" s="1"/>
  <c r="H763" i="3" s="1"/>
  <c r="H762" i="3" s="1"/>
  <c r="H761" i="3" s="1"/>
  <c r="H759" i="3"/>
  <c r="H758" i="3" s="1"/>
  <c r="H757" i="3" s="1"/>
  <c r="H755" i="3"/>
  <c r="H754" i="3" s="1"/>
  <c r="H753" i="3" s="1"/>
  <c r="H752" i="3" s="1"/>
  <c r="H751" i="3" s="1"/>
  <c r="H749" i="3"/>
  <c r="H748" i="3" s="1"/>
  <c r="H747" i="3" s="1"/>
  <c r="H746" i="3" s="1"/>
  <c r="H745" i="3" s="1"/>
  <c r="H743" i="3"/>
  <c r="H742" i="3" s="1"/>
  <c r="H741" i="3" s="1"/>
  <c r="H740" i="3" s="1"/>
  <c r="H738" i="3"/>
  <c r="H737" i="3" s="1"/>
  <c r="H736" i="3" s="1"/>
  <c r="H735" i="3" s="1"/>
  <c r="H732" i="3"/>
  <c r="H731" i="3" s="1"/>
  <c r="H730" i="3" s="1"/>
  <c r="H910" i="3" l="1"/>
  <c r="H839" i="3"/>
  <c r="H838" i="3" s="1"/>
  <c r="H837" i="3" s="1"/>
  <c r="H788" i="3"/>
  <c r="H734" i="3"/>
  <c r="H729" i="3"/>
  <c r="H728" i="3" s="1"/>
  <c r="H725" i="3"/>
  <c r="H723" i="3"/>
  <c r="H720" i="3"/>
  <c r="H718" i="3"/>
  <c r="H714" i="3"/>
  <c r="H713" i="3" s="1"/>
  <c r="H711" i="3"/>
  <c r="H709" i="3"/>
  <c r="H701" i="3"/>
  <c r="H700" i="3" s="1"/>
  <c r="H698" i="3"/>
  <c r="H697" i="3" s="1"/>
  <c r="H693" i="3"/>
  <c r="H692" i="3" s="1"/>
  <c r="H691" i="3" s="1"/>
  <c r="H690" i="3" s="1"/>
  <c r="H686" i="3"/>
  <c r="H681" i="3"/>
  <c r="H680" i="3" s="1"/>
  <c r="H679" i="3" s="1"/>
  <c r="H678" i="3" s="1"/>
  <c r="H675" i="3"/>
  <c r="H673" i="3"/>
  <c r="H667" i="3"/>
  <c r="H666" i="3" s="1"/>
  <c r="H665" i="3" s="1"/>
  <c r="H664" i="3" s="1"/>
  <c r="H663" i="3" s="1"/>
  <c r="H660" i="3"/>
  <c r="H659" i="3" s="1"/>
  <c r="H658" i="3" s="1"/>
  <c r="H657" i="3" s="1"/>
  <c r="H656" i="3" s="1"/>
  <c r="H655" i="3" s="1"/>
  <c r="H652" i="3"/>
  <c r="H651" i="3" s="1"/>
  <c r="H650" i="3" s="1"/>
  <c r="H648" i="3"/>
  <c r="H646" i="3"/>
  <c r="H644" i="3"/>
  <c r="H637" i="3"/>
  <c r="H636" i="3" s="1"/>
  <c r="H635" i="3" s="1"/>
  <c r="H633" i="3"/>
  <c r="H632" i="3" s="1"/>
  <c r="H631" i="3" s="1"/>
  <c r="H630" i="3" s="1"/>
  <c r="H629" i="3" s="1"/>
  <c r="H627" i="3"/>
  <c r="H626" i="3" s="1"/>
  <c r="H625" i="3" s="1"/>
  <c r="H624" i="3" s="1"/>
  <c r="H622" i="3"/>
  <c r="H621" i="3" s="1"/>
  <c r="H787" i="3" l="1"/>
  <c r="H775" i="3" s="1"/>
  <c r="H727" i="3"/>
  <c r="H722" i="3"/>
  <c r="H717" i="3"/>
  <c r="H708" i="3"/>
  <c r="H707" i="3" s="1"/>
  <c r="H706" i="3" s="1"/>
  <c r="H705" i="3" s="1"/>
  <c r="H696" i="3"/>
  <c r="H695" i="3" s="1"/>
  <c r="H689" i="3" s="1"/>
  <c r="H688" i="3" s="1"/>
  <c r="H643" i="3"/>
  <c r="H642" i="3" s="1"/>
  <c r="H641" i="3" s="1"/>
  <c r="H640" i="3" s="1"/>
  <c r="H672" i="3"/>
  <c r="H671" i="3" s="1"/>
  <c r="H670" i="3" s="1"/>
  <c r="H669" i="3" s="1"/>
  <c r="H685" i="3"/>
  <c r="H684" i="3" s="1"/>
  <c r="H683" i="3" s="1"/>
  <c r="H677" i="3" s="1"/>
  <c r="H639" i="3"/>
  <c r="H619" i="3"/>
  <c r="H618" i="3" s="1"/>
  <c r="H617" i="3" s="1"/>
  <c r="H616" i="3" s="1"/>
  <c r="H615" i="3" s="1"/>
  <c r="H613" i="3"/>
  <c r="H612" i="3" s="1"/>
  <c r="H610" i="3"/>
  <c r="H609" i="3" s="1"/>
  <c r="H605" i="3"/>
  <c r="H604" i="3" s="1"/>
  <c r="H603" i="3" s="1"/>
  <c r="H602" i="3" s="1"/>
  <c r="H597" i="3"/>
  <c r="H596" i="3" s="1"/>
  <c r="H595" i="3" s="1"/>
  <c r="H594" i="3" s="1"/>
  <c r="H593" i="3" s="1"/>
  <c r="H591" i="3"/>
  <c r="H590" i="3" s="1"/>
  <c r="H589" i="3" s="1"/>
  <c r="H588" i="3" s="1"/>
  <c r="H587" i="3" s="1"/>
  <c r="H584" i="3"/>
  <c r="H583" i="3" s="1"/>
  <c r="H581" i="3"/>
  <c r="H580" i="3" s="1"/>
  <c r="H578" i="3"/>
  <c r="H577" i="3" s="1"/>
  <c r="H571" i="3"/>
  <c r="H570" i="3" s="1"/>
  <c r="H569" i="3" s="1"/>
  <c r="G725" i="2"/>
  <c r="H567" i="3"/>
  <c r="H566" i="3" s="1"/>
  <c r="H565" i="3" s="1"/>
  <c r="H564" i="3" s="1"/>
  <c r="H563" i="3" s="1"/>
  <c r="H561" i="3"/>
  <c r="H560" i="3" s="1"/>
  <c r="H559" i="3" s="1"/>
  <c r="H554" i="3"/>
  <c r="H553" i="3" s="1"/>
  <c r="H552" i="3" s="1"/>
  <c r="H550" i="3"/>
  <c r="H549" i="3" s="1"/>
  <c r="H547" i="3"/>
  <c r="H545" i="3"/>
  <c r="H539" i="3"/>
  <c r="H538" i="3" s="1"/>
  <c r="H537" i="3" s="1"/>
  <c r="H536" i="3" s="1"/>
  <c r="H535" i="3" s="1"/>
  <c r="H532" i="3"/>
  <c r="H531" i="3" s="1"/>
  <c r="H529" i="3"/>
  <c r="H527" i="3"/>
  <c r="H519" i="3"/>
  <c r="H518" i="3" s="1"/>
  <c r="H516" i="3"/>
  <c r="H515" i="3" s="1"/>
  <c r="H512" i="3"/>
  <c r="H511" i="3" s="1"/>
  <c r="H510" i="3" s="1"/>
  <c r="H509" i="3" s="1"/>
  <c r="H507" i="3"/>
  <c r="H499" i="3"/>
  <c r="H497" i="3"/>
  <c r="H493" i="3"/>
  <c r="H492" i="3" s="1"/>
  <c r="H491" i="3" s="1"/>
  <c r="H490" i="3" s="1"/>
  <c r="H489" i="3" s="1"/>
  <c r="H487" i="3"/>
  <c r="H485" i="3"/>
  <c r="H479" i="3"/>
  <c r="H477" i="3"/>
  <c r="H475" i="3"/>
  <c r="H468" i="3"/>
  <c r="H466" i="3"/>
  <c r="H462" i="3"/>
  <c r="H461" i="3" s="1"/>
  <c r="H459" i="3"/>
  <c r="H458" i="3" s="1"/>
  <c r="H456" i="3"/>
  <c r="H455" i="3" s="1"/>
  <c r="H453" i="3"/>
  <c r="H452" i="3" s="1"/>
  <c r="H448" i="3"/>
  <c r="H447" i="3" s="1"/>
  <c r="H446" i="3" s="1"/>
  <c r="H444" i="3"/>
  <c r="H443" i="3" s="1"/>
  <c r="H441" i="3"/>
  <c r="H440" i="3" s="1"/>
  <c r="H438" i="3"/>
  <c r="H437" i="3" s="1"/>
  <c r="H432" i="3"/>
  <c r="H431" i="3" s="1"/>
  <c r="H430" i="3" s="1"/>
  <c r="H429" i="3" s="1"/>
  <c r="H428" i="3" s="1"/>
  <c r="H426" i="3"/>
  <c r="H425" i="3" s="1"/>
  <c r="H420" i="3"/>
  <c r="H419" i="3" s="1"/>
  <c r="H418" i="3" s="1"/>
  <c r="H417" i="3" s="1"/>
  <c r="H416" i="3" s="1"/>
  <c r="H413" i="3"/>
  <c r="H412" i="3" s="1"/>
  <c r="H411" i="3" s="1"/>
  <c r="H409" i="3"/>
  <c r="H408" i="3" s="1"/>
  <c r="H407" i="3" s="1"/>
  <c r="H406" i="3" s="1"/>
  <c r="H405" i="3" s="1"/>
  <c r="H403" i="3"/>
  <c r="H402" i="3" s="1"/>
  <c r="H401" i="3" s="1"/>
  <c r="H399" i="3"/>
  <c r="H398" i="3" s="1"/>
  <c r="H397" i="3" s="1"/>
  <c r="H392" i="3"/>
  <c r="H391" i="3" s="1"/>
  <c r="H390" i="3" s="1"/>
  <c r="H389" i="3" s="1"/>
  <c r="H388" i="3" s="1"/>
  <c r="H387" i="3" s="1"/>
  <c r="H384" i="3"/>
  <c r="H383" i="3" s="1"/>
  <c r="H382" i="3" s="1"/>
  <c r="H380" i="3"/>
  <c r="H378" i="3"/>
  <c r="H372" i="3"/>
  <c r="H370" i="3"/>
  <c r="H364" i="3"/>
  <c r="H362" i="3"/>
  <c r="H360" i="3"/>
  <c r="H354" i="3"/>
  <c r="H353" i="3" s="1"/>
  <c r="H352" i="3" s="1"/>
  <c r="H351" i="3" s="1"/>
  <c r="H350" i="3" s="1"/>
  <c r="H348" i="3"/>
  <c r="H347" i="3" s="1"/>
  <c r="H346" i="3" s="1"/>
  <c r="H345" i="3" s="1"/>
  <c r="H344" i="3" s="1"/>
  <c r="H342" i="3"/>
  <c r="H341" i="3" s="1"/>
  <c r="H340" i="3" s="1"/>
  <c r="H339" i="3" s="1"/>
  <c r="H338" i="3" s="1"/>
  <c r="H335" i="3"/>
  <c r="H334" i="3" s="1"/>
  <c r="H333" i="3" s="1"/>
  <c r="H331" i="3"/>
  <c r="H330" i="3" s="1"/>
  <c r="H329" i="3" s="1"/>
  <c r="H327" i="3"/>
  <c r="H326" i="3" s="1"/>
  <c r="H325" i="3" s="1"/>
  <c r="H323" i="3"/>
  <c r="H322" i="3" s="1"/>
  <c r="H321" i="3" s="1"/>
  <c r="H318" i="3"/>
  <c r="H317" i="3" s="1"/>
  <c r="H316" i="3" s="1"/>
  <c r="H315" i="3" s="1"/>
  <c r="H311" i="3"/>
  <c r="H310" i="3" s="1"/>
  <c r="H309" i="3" s="1"/>
  <c r="H307" i="3"/>
  <c r="H306" i="3" s="1"/>
  <c r="H305" i="3" s="1"/>
  <c r="H304" i="3" s="1"/>
  <c r="H302" i="3"/>
  <c r="H301" i="3" s="1"/>
  <c r="H299" i="3"/>
  <c r="H298" i="3" s="1"/>
  <c r="H293" i="3"/>
  <c r="H292" i="3" s="1"/>
  <c r="H290" i="3"/>
  <c r="H289" i="3" s="1"/>
  <c r="H287" i="3"/>
  <c r="H285" i="3"/>
  <c r="H278" i="3"/>
  <c r="H277" i="3" s="1"/>
  <c r="H276" i="3" s="1"/>
  <c r="H275" i="3" s="1"/>
  <c r="H274" i="3" s="1"/>
  <c r="H273" i="3" s="1"/>
  <c r="H271" i="3"/>
  <c r="H269" i="3"/>
  <c r="H264" i="3"/>
  <c r="H263" i="3" s="1"/>
  <c r="H262" i="3" s="1"/>
  <c r="H261" i="3" s="1"/>
  <c r="H256" i="3"/>
  <c r="H255" i="3" s="1"/>
  <c r="H254" i="3" s="1"/>
  <c r="H252" i="3"/>
  <c r="H251" i="3" s="1"/>
  <c r="H250" i="3" s="1"/>
  <c r="H249" i="3" s="1"/>
  <c r="H247" i="3"/>
  <c r="H246" i="3" s="1"/>
  <c r="H245" i="3" s="1"/>
  <c r="H244" i="3" s="1"/>
  <c r="H242" i="3"/>
  <c r="H241" i="3" s="1"/>
  <c r="H240" i="3" s="1"/>
  <c r="H238" i="3"/>
  <c r="H237" i="3" s="1"/>
  <c r="H235" i="3"/>
  <c r="H234" i="3" s="1"/>
  <c r="H228" i="3"/>
  <c r="H227" i="3" s="1"/>
  <c r="H226" i="3" s="1"/>
  <c r="H224" i="3"/>
  <c r="H223" i="3" s="1"/>
  <c r="H222" i="3" s="1"/>
  <c r="H221" i="3" s="1"/>
  <c r="H219" i="3"/>
  <c r="H218" i="3" s="1"/>
  <c r="H217" i="3" s="1"/>
  <c r="H216" i="3" s="1"/>
  <c r="H214" i="3"/>
  <c r="H212" i="3"/>
  <c r="H209" i="3"/>
  <c r="H208" i="3" s="1"/>
  <c r="H716" i="3" l="1"/>
  <c r="H704" i="3" s="1"/>
  <c r="H703" i="3" s="1"/>
  <c r="H662" i="3"/>
  <c r="H654" i="3" s="1"/>
  <c r="H544" i="3"/>
  <c r="H543" i="3" s="1"/>
  <c r="H542" i="3" s="1"/>
  <c r="H541" i="3" s="1"/>
  <c r="H534" i="3" s="1"/>
  <c r="H608" i="3"/>
  <c r="H607" i="3" s="1"/>
  <c r="H601" i="3" s="1"/>
  <c r="H586" i="3"/>
  <c r="H576" i="3"/>
  <c r="H575" i="3" s="1"/>
  <c r="H574" i="3" s="1"/>
  <c r="H573" i="3" s="1"/>
  <c r="H558" i="3"/>
  <c r="H557" i="3" s="1"/>
  <c r="H556" i="3" s="1"/>
  <c r="H526" i="3"/>
  <c r="H525" i="3" s="1"/>
  <c r="H524" i="3" s="1"/>
  <c r="H523" i="3" s="1"/>
  <c r="H522" i="3" s="1"/>
  <c r="H514" i="3"/>
  <c r="H474" i="3"/>
  <c r="H473" i="3" s="1"/>
  <c r="H472" i="3" s="1"/>
  <c r="H471" i="3" s="1"/>
  <c r="H506" i="3"/>
  <c r="H505" i="3" s="1"/>
  <c r="H496" i="3"/>
  <c r="H495" i="3" s="1"/>
  <c r="H484" i="3"/>
  <c r="H483" i="3" s="1"/>
  <c r="H482" i="3" s="1"/>
  <c r="H481" i="3" s="1"/>
  <c r="H465" i="3"/>
  <c r="H464" i="3" s="1"/>
  <c r="H451" i="3"/>
  <c r="H450" i="3" s="1"/>
  <c r="H436" i="3"/>
  <c r="H435" i="3" s="1"/>
  <c r="H369" i="3"/>
  <c r="H368" i="3" s="1"/>
  <c r="H367" i="3" s="1"/>
  <c r="H366" i="3" s="1"/>
  <c r="H424" i="3"/>
  <c r="H423" i="3" s="1"/>
  <c r="H422" i="3" s="1"/>
  <c r="H396" i="3"/>
  <c r="H377" i="3"/>
  <c r="H376" i="3" s="1"/>
  <c r="H375" i="3" s="1"/>
  <c r="H374" i="3" s="1"/>
  <c r="H359" i="3"/>
  <c r="H358" i="3" s="1"/>
  <c r="H357" i="3" s="1"/>
  <c r="H356" i="3" s="1"/>
  <c r="H320" i="3"/>
  <c r="H314" i="3" s="1"/>
  <c r="H313" i="3" s="1"/>
  <c r="H297" i="3"/>
  <c r="H296" i="3" s="1"/>
  <c r="H295" i="3" s="1"/>
  <c r="H284" i="3"/>
  <c r="H283" i="3" s="1"/>
  <c r="H282" i="3" s="1"/>
  <c r="H281" i="3" s="1"/>
  <c r="H268" i="3"/>
  <c r="H267" i="3" s="1"/>
  <c r="H266" i="3" s="1"/>
  <c r="H260" i="3" s="1"/>
  <c r="H259" i="3" s="1"/>
  <c r="H233" i="3"/>
  <c r="H211" i="3"/>
  <c r="H207" i="3" s="1"/>
  <c r="H206" i="3" s="1"/>
  <c r="H201" i="3"/>
  <c r="H199" i="3"/>
  <c r="H191" i="3"/>
  <c r="H190" i="3" s="1"/>
  <c r="H188" i="3"/>
  <c r="H186" i="3"/>
  <c r="H182" i="3"/>
  <c r="H181" i="3" s="1"/>
  <c r="H600" i="3" l="1"/>
  <c r="H599" i="3" s="1"/>
  <c r="H521" i="3"/>
  <c r="H504" i="3"/>
  <c r="H503" i="3" s="1"/>
  <c r="H502" i="3" s="1"/>
  <c r="H501" i="3" s="1"/>
  <c r="H470" i="3"/>
  <c r="H434" i="3"/>
  <c r="H415" i="3" s="1"/>
  <c r="H395" i="3"/>
  <c r="H337" i="3"/>
  <c r="H280" i="3"/>
  <c r="H185" i="3"/>
  <c r="H184" i="3" s="1"/>
  <c r="H232" i="3"/>
  <c r="H231" i="3" s="1"/>
  <c r="H230" i="3" s="1"/>
  <c r="H205" i="3"/>
  <c r="H198" i="3"/>
  <c r="H197" i="3" s="1"/>
  <c r="H196" i="3" s="1"/>
  <c r="H195" i="3" s="1"/>
  <c r="H194" i="3" s="1"/>
  <c r="H193" i="3" s="1"/>
  <c r="H179" i="3"/>
  <c r="H178" i="3" s="1"/>
  <c r="H176" i="3"/>
  <c r="H175" i="3" s="1"/>
  <c r="H170" i="3"/>
  <c r="H164" i="3"/>
  <c r="H162" i="3"/>
  <c r="H160" i="3"/>
  <c r="H158" i="3"/>
  <c r="H155" i="3"/>
  <c r="H153" i="3"/>
  <c r="H151" i="3"/>
  <c r="H149" i="3"/>
  <c r="H145" i="3"/>
  <c r="H144" i="3" s="1"/>
  <c r="H142" i="3"/>
  <c r="H140" i="3"/>
  <c r="H138" i="3"/>
  <c r="H133" i="3"/>
  <c r="H131" i="3"/>
  <c r="H127" i="3"/>
  <c r="H126" i="3" s="1"/>
  <c r="H124" i="3"/>
  <c r="H123" i="3" s="1"/>
  <c r="H118" i="3"/>
  <c r="H113" i="3"/>
  <c r="H112" i="3" s="1"/>
  <c r="H111" i="3" s="1"/>
  <c r="H107" i="3"/>
  <c r="H105" i="3"/>
  <c r="H100" i="3"/>
  <c r="H94" i="3"/>
  <c r="H92" i="3"/>
  <c r="H85" i="3"/>
  <c r="H84" i="3" s="1"/>
  <c r="H81" i="3"/>
  <c r="H80" i="3" s="1"/>
  <c r="H77" i="3"/>
  <c r="H76" i="3" s="1"/>
  <c r="H74" i="3"/>
  <c r="H72" i="3"/>
  <c r="H68" i="3"/>
  <c r="H64" i="3"/>
  <c r="H63" i="3" s="1"/>
  <c r="H58" i="3"/>
  <c r="H56" i="3"/>
  <c r="H54" i="3"/>
  <c r="H48" i="3"/>
  <c r="H47" i="3" s="1"/>
  <c r="H46" i="3" s="1"/>
  <c r="H42" i="3"/>
  <c r="H40" i="3"/>
  <c r="H33" i="3"/>
  <c r="H24" i="3"/>
  <c r="H22" i="3"/>
  <c r="H19" i="3"/>
  <c r="H18" i="3" s="1"/>
  <c r="I34" i="3"/>
  <c r="I41" i="3"/>
  <c r="I43" i="3"/>
  <c r="I73" i="3"/>
  <c r="I75" i="3"/>
  <c r="I78" i="3"/>
  <c r="I95" i="3"/>
  <c r="I101" i="3"/>
  <c r="I125" i="3"/>
  <c r="I147" i="3"/>
  <c r="I150" i="3"/>
  <c r="I154" i="3"/>
  <c r="I156" i="3"/>
  <c r="I163" i="3"/>
  <c r="I165" i="3"/>
  <c r="I187" i="3"/>
  <c r="I192" i="3"/>
  <c r="I215" i="3"/>
  <c r="I279" i="3"/>
  <c r="I286" i="3"/>
  <c r="I300" i="3"/>
  <c r="I308" i="3"/>
  <c r="I312" i="3"/>
  <c r="I336" i="3"/>
  <c r="I371" i="3"/>
  <c r="I373" i="3"/>
  <c r="I385" i="3"/>
  <c r="I410" i="3"/>
  <c r="I414" i="3"/>
  <c r="I421" i="3"/>
  <c r="I442" i="3"/>
  <c r="I445" i="3"/>
  <c r="I467" i="3"/>
  <c r="I476" i="3"/>
  <c r="I498" i="3"/>
  <c r="I500" i="3"/>
  <c r="I517" i="3"/>
  <c r="I528" i="3"/>
  <c r="I530" i="3"/>
  <c r="I540" i="3"/>
  <c r="I555" i="3"/>
  <c r="I572" i="3"/>
  <c r="I582" i="3"/>
  <c r="I592" i="3"/>
  <c r="I598" i="3"/>
  <c r="I614" i="3"/>
  <c r="I638" i="3"/>
  <c r="I649" i="3"/>
  <c r="I653" i="3"/>
  <c r="I687" i="3"/>
  <c r="I719" i="3"/>
  <c r="I721" i="3"/>
  <c r="I724" i="3"/>
  <c r="I760" i="3"/>
  <c r="I766" i="3"/>
  <c r="I794" i="3"/>
  <c r="I829" i="3"/>
  <c r="I832" i="3"/>
  <c r="I836" i="3"/>
  <c r="I846" i="3"/>
  <c r="I853" i="3"/>
  <c r="I862" i="3"/>
  <c r="I872" i="3"/>
  <c r="I902" i="3"/>
  <c r="I905" i="3"/>
  <c r="I909" i="3"/>
  <c r="I938" i="3"/>
  <c r="E55" i="1"/>
  <c r="E514" i="1"/>
  <c r="G895" i="2"/>
  <c r="F895" i="2"/>
  <c r="G19" i="2"/>
  <c r="G18" i="2" s="1"/>
  <c r="G17" i="2" s="1"/>
  <c r="G16" i="2" s="1"/>
  <c r="G15" i="2" s="1"/>
  <c r="G14" i="2" s="1"/>
  <c r="G13" i="2" s="1"/>
  <c r="G24" i="2"/>
  <c r="G27" i="2"/>
  <c r="G30" i="2"/>
  <c r="E590" i="1" s="1"/>
  <c r="G32" i="2"/>
  <c r="G39" i="2"/>
  <c r="G38" i="2" s="1"/>
  <c r="G41" i="2"/>
  <c r="G47" i="2"/>
  <c r="G46" i="2" s="1"/>
  <c r="G45" i="2" s="1"/>
  <c r="G44" i="2" s="1"/>
  <c r="G43" i="2" s="1"/>
  <c r="G42" i="2" s="1"/>
  <c r="G53" i="2"/>
  <c r="G52" i="2" s="1"/>
  <c r="G55" i="2"/>
  <c r="G54" i="2" s="1"/>
  <c r="G57" i="2"/>
  <c r="G56" i="2" s="1"/>
  <c r="G63" i="2"/>
  <c r="G62" i="2" s="1"/>
  <c r="G61" i="2" s="1"/>
  <c r="G60" i="2" s="1"/>
  <c r="G67" i="2"/>
  <c r="G71" i="2"/>
  <c r="G70" i="2" s="1"/>
  <c r="G73" i="2"/>
  <c r="G72" i="2" s="1"/>
  <c r="G76" i="2"/>
  <c r="G83" i="2"/>
  <c r="G85" i="2"/>
  <c r="G87" i="2"/>
  <c r="G91" i="2"/>
  <c r="G90" i="2" s="1"/>
  <c r="G89" i="2" s="1"/>
  <c r="G94" i="2"/>
  <c r="G93" i="2" s="1"/>
  <c r="G96" i="2"/>
  <c r="G95" i="2" s="1"/>
  <c r="G98" i="2"/>
  <c r="G97" i="2" s="1"/>
  <c r="G102" i="2"/>
  <c r="E606" i="1" s="1"/>
  <c r="E605" i="1" s="1"/>
  <c r="E604" i="1" s="1"/>
  <c r="G106" i="2"/>
  <c r="E609" i="1" s="1"/>
  <c r="G113" i="2"/>
  <c r="G112" i="2" s="1"/>
  <c r="G115" i="2"/>
  <c r="G114" i="2" s="1"/>
  <c r="G121" i="2"/>
  <c r="G120" i="2" s="1"/>
  <c r="G126" i="2"/>
  <c r="G125" i="2" s="1"/>
  <c r="G128" i="2"/>
  <c r="G127" i="2" s="1"/>
  <c r="G134" i="2"/>
  <c r="G133" i="2" s="1"/>
  <c r="G132" i="2" s="1"/>
  <c r="G139" i="2"/>
  <c r="G138" i="2" s="1"/>
  <c r="G145" i="2"/>
  <c r="G148" i="2"/>
  <c r="E327" i="1" s="1"/>
  <c r="G152" i="2"/>
  <c r="G151" i="2" s="1"/>
  <c r="G154" i="2"/>
  <c r="G159" i="2"/>
  <c r="G158" i="2" s="1"/>
  <c r="G161" i="2"/>
  <c r="G163" i="2"/>
  <c r="G162" i="2" s="1"/>
  <c r="G166" i="2"/>
  <c r="G167" i="2"/>
  <c r="G170" i="2"/>
  <c r="G169" i="2" s="1"/>
  <c r="G172" i="2"/>
  <c r="E376" i="1" s="1"/>
  <c r="G174" i="2"/>
  <c r="G176" i="2"/>
  <c r="G175" i="2" s="1"/>
  <c r="G179" i="2"/>
  <c r="G178" i="2" s="1"/>
  <c r="G181" i="2"/>
  <c r="G180" i="2" s="1"/>
  <c r="G183" i="2"/>
  <c r="G182" i="2" s="1"/>
  <c r="G185" i="2"/>
  <c r="G184" i="2" s="1"/>
  <c r="G191" i="2"/>
  <c r="G190" i="2" s="1"/>
  <c r="G197" i="2"/>
  <c r="G196" i="2" s="1"/>
  <c r="G200" i="2"/>
  <c r="G199" i="2" s="1"/>
  <c r="G198" i="2" s="1"/>
  <c r="G203" i="2"/>
  <c r="G202" i="2" s="1"/>
  <c r="G201" i="2" s="1"/>
  <c r="G207" i="2"/>
  <c r="G206" i="2" s="1"/>
  <c r="G209" i="2"/>
  <c r="G208" i="2" s="1"/>
  <c r="G212" i="2"/>
  <c r="G220" i="2"/>
  <c r="G222" i="2"/>
  <c r="E431" i="1" s="1"/>
  <c r="G230" i="2"/>
  <c r="G229" i="2" s="1"/>
  <c r="G233" i="2"/>
  <c r="G235" i="2"/>
  <c r="G240" i="2"/>
  <c r="G245" i="2"/>
  <c r="G244" i="2" s="1"/>
  <c r="G249" i="2"/>
  <c r="G248" i="2" s="1"/>
  <c r="G256" i="2"/>
  <c r="G259" i="2"/>
  <c r="G258" i="2" s="1"/>
  <c r="G263" i="2"/>
  <c r="G262" i="2" s="1"/>
  <c r="G268" i="2"/>
  <c r="G273" i="2"/>
  <c r="G277" i="2"/>
  <c r="G276" i="2" s="1"/>
  <c r="G285" i="2"/>
  <c r="G284" i="2" s="1"/>
  <c r="G290" i="2"/>
  <c r="G292" i="2"/>
  <c r="E189" i="1" s="1"/>
  <c r="G299" i="2"/>
  <c r="G298" i="2" s="1"/>
  <c r="G306" i="2"/>
  <c r="G308" i="2"/>
  <c r="G311" i="2"/>
  <c r="G310" i="2" s="1"/>
  <c r="G314" i="2"/>
  <c r="G320" i="2"/>
  <c r="G323" i="2"/>
  <c r="G328" i="2"/>
  <c r="G327" i="2" s="1"/>
  <c r="G326" i="2" s="1"/>
  <c r="G332" i="2"/>
  <c r="G339" i="2"/>
  <c r="G343" i="2"/>
  <c r="G352" i="2"/>
  <c r="G356" i="2"/>
  <c r="G359" i="2"/>
  <c r="G358" i="2" s="1"/>
  <c r="G363" i="2"/>
  <c r="G362" i="2" s="1"/>
  <c r="G370" i="2"/>
  <c r="G376" i="2"/>
  <c r="G375" i="2" s="1"/>
  <c r="G382" i="2"/>
  <c r="G388" i="2"/>
  <c r="G390" i="2"/>
  <c r="G392" i="2"/>
  <c r="G398" i="2"/>
  <c r="G400" i="2"/>
  <c r="G406" i="2"/>
  <c r="G408" i="2"/>
  <c r="G412" i="2"/>
  <c r="G411" i="2" s="1"/>
  <c r="G420" i="2"/>
  <c r="G427" i="2"/>
  <c r="G431" i="2"/>
  <c r="G437" i="2"/>
  <c r="G441" i="2"/>
  <c r="G440" i="2" s="1"/>
  <c r="G448" i="2"/>
  <c r="G454" i="2"/>
  <c r="G460" i="2"/>
  <c r="G459" i="2" s="1"/>
  <c r="G466" i="2"/>
  <c r="G469" i="2"/>
  <c r="G468" i="2" s="1"/>
  <c r="G472" i="2"/>
  <c r="G471" i="2" s="1"/>
  <c r="G476" i="2"/>
  <c r="G481" i="2"/>
  <c r="G480" i="2" s="1"/>
  <c r="G484" i="2"/>
  <c r="G487" i="2"/>
  <c r="G490" i="2"/>
  <c r="G489" i="2" s="1"/>
  <c r="G494" i="2"/>
  <c r="G496" i="2"/>
  <c r="G495" i="2" s="1"/>
  <c r="G503" i="2"/>
  <c r="G505" i="2"/>
  <c r="G507" i="2"/>
  <c r="G513" i="2"/>
  <c r="G515" i="2"/>
  <c r="G521" i="2"/>
  <c r="G525" i="2"/>
  <c r="G527" i="2"/>
  <c r="G526" i="2" s="1"/>
  <c r="G535" i="2"/>
  <c r="G540" i="2"/>
  <c r="G539" i="2" s="1"/>
  <c r="G544" i="2"/>
  <c r="G543" i="2" s="1"/>
  <c r="G547" i="2"/>
  <c r="E624" i="1" s="1"/>
  <c r="G555" i="2"/>
  <c r="G554" i="2" s="1"/>
  <c r="G559" i="2"/>
  <c r="G562" i="2"/>
  <c r="G561" i="2" s="1"/>
  <c r="G565" i="2"/>
  <c r="G571" i="2"/>
  <c r="G570" i="2" s="1"/>
  <c r="G574" i="2"/>
  <c r="G573" i="2" s="1"/>
  <c r="G579" i="2"/>
  <c r="G584" i="2"/>
  <c r="G590" i="2"/>
  <c r="G593" i="2"/>
  <c r="G599" i="2"/>
  <c r="G601" i="2"/>
  <c r="G600" i="2" s="1"/>
  <c r="G604" i="2"/>
  <c r="G603" i="2" s="1"/>
  <c r="G608" i="2"/>
  <c r="G607" i="2" s="1"/>
  <c r="G615" i="2"/>
  <c r="G618" i="2"/>
  <c r="G617" i="2" s="1"/>
  <c r="G621" i="2"/>
  <c r="G625" i="2"/>
  <c r="G628" i="2"/>
  <c r="G627" i="2" s="1"/>
  <c r="G631" i="2"/>
  <c r="G630" i="2" s="1"/>
  <c r="G629" i="2" s="1"/>
  <c r="G634" i="2"/>
  <c r="G633" i="2" s="1"/>
  <c r="G637" i="2"/>
  <c r="G640" i="2"/>
  <c r="G639" i="2" s="1"/>
  <c r="G644" i="2"/>
  <c r="G649" i="2"/>
  <c r="G655" i="2"/>
  <c r="G654" i="2" s="1"/>
  <c r="G653" i="2" s="1"/>
  <c r="G658" i="2"/>
  <c r="G657" i="2" s="1"/>
  <c r="G663" i="2"/>
  <c r="G668" i="2"/>
  <c r="G667" i="2" s="1"/>
  <c r="G674" i="2"/>
  <c r="G673" i="2" s="1"/>
  <c r="G672" i="2" s="1"/>
  <c r="G680" i="2"/>
  <c r="G683" i="2"/>
  <c r="G689" i="2"/>
  <c r="G691" i="2"/>
  <c r="G694" i="2"/>
  <c r="G693" i="2" s="1"/>
  <c r="G698" i="2"/>
  <c r="G700" i="2"/>
  <c r="G699" i="2" s="1"/>
  <c r="G707" i="2"/>
  <c r="G706" i="2" s="1"/>
  <c r="G711" i="2"/>
  <c r="G717" i="2"/>
  <c r="G716" i="2" s="1"/>
  <c r="G715" i="2" s="1"/>
  <c r="G720" i="2"/>
  <c r="G719" i="2" s="1"/>
  <c r="G729" i="2"/>
  <c r="G728" i="2" s="1"/>
  <c r="G736" i="2"/>
  <c r="G739" i="2"/>
  <c r="G742" i="2"/>
  <c r="G749" i="2"/>
  <c r="G754" i="2"/>
  <c r="G756" i="2"/>
  <c r="G758" i="2"/>
  <c r="G764" i="2"/>
  <c r="G766" i="2"/>
  <c r="G774" i="2"/>
  <c r="G779" i="2"/>
  <c r="G782" i="2"/>
  <c r="G788" i="2"/>
  <c r="G787" i="2" s="1"/>
  <c r="G786" i="2" s="1"/>
  <c r="G791" i="2"/>
  <c r="G796" i="2"/>
  <c r="G795" i="2" s="1"/>
  <c r="G794" i="2" s="1"/>
  <c r="G802" i="2"/>
  <c r="G801" i="2" s="1"/>
  <c r="G806" i="2"/>
  <c r="G805" i="2" s="1"/>
  <c r="G813" i="2"/>
  <c r="G815" i="2"/>
  <c r="G817" i="2"/>
  <c r="G821" i="2"/>
  <c r="G829" i="2"/>
  <c r="G836" i="2"/>
  <c r="G842" i="2"/>
  <c r="G844" i="2"/>
  <c r="G850" i="2"/>
  <c r="G855" i="2"/>
  <c r="G862" i="2"/>
  <c r="G861" i="2" s="1"/>
  <c r="G864" i="2"/>
  <c r="G870" i="2"/>
  <c r="G875" i="2"/>
  <c r="G878" i="2"/>
  <c r="E285" i="1" s="1"/>
  <c r="G886" i="2"/>
  <c r="E166" i="1" s="1"/>
  <c r="G888" i="2"/>
  <c r="E168" i="1" s="1"/>
  <c r="G891" i="2"/>
  <c r="G897" i="2"/>
  <c r="G900" i="2"/>
  <c r="G899" i="2" s="1"/>
  <c r="G902" i="2"/>
  <c r="G901" i="2" s="1"/>
  <c r="G909" i="2"/>
  <c r="G915" i="2"/>
  <c r="G920" i="2"/>
  <c r="G919" i="2" s="1"/>
  <c r="G926" i="2"/>
  <c r="G925" i="2" s="1"/>
  <c r="G924" i="2" s="1"/>
  <c r="G923" i="2" s="1"/>
  <c r="G922" i="2" s="1"/>
  <c r="G921" i="2" s="1"/>
  <c r="G932" i="2"/>
  <c r="G931" i="2" s="1"/>
  <c r="G930" i="2" s="1"/>
  <c r="G929" i="2" s="1"/>
  <c r="G936" i="2"/>
  <c r="G935" i="2" s="1"/>
  <c r="G934" i="2" s="1"/>
  <c r="G933" i="2" s="1"/>
  <c r="G942" i="2"/>
  <c r="G941" i="2" s="1"/>
  <c r="G950" i="2"/>
  <c r="H16" i="3"/>
  <c r="E261" i="1" l="1"/>
  <c r="E266" i="1"/>
  <c r="E265" i="1" s="1"/>
  <c r="E264" i="1" s="1"/>
  <c r="E260" i="1"/>
  <c r="G447" i="2"/>
  <c r="G446" i="2" s="1"/>
  <c r="G445" i="2" s="1"/>
  <c r="E199" i="1"/>
  <c r="E198" i="1" s="1"/>
  <c r="E197" i="1" s="1"/>
  <c r="G66" i="2"/>
  <c r="G65" i="2" s="1"/>
  <c r="G64" i="2" s="1"/>
  <c r="G59" i="2" s="1"/>
  <c r="G58" i="2" s="1"/>
  <c r="E406" i="1"/>
  <c r="H394" i="3"/>
  <c r="H386" i="3" s="1"/>
  <c r="H258" i="3"/>
  <c r="H137" i="3"/>
  <c r="E217" i="1"/>
  <c r="E216" i="1" s="1"/>
  <c r="G887" i="2"/>
  <c r="G885" i="2"/>
  <c r="G877" i="2"/>
  <c r="G876" i="2" s="1"/>
  <c r="H204" i="3"/>
  <c r="H203" i="3" s="1"/>
  <c r="H895" i="2"/>
  <c r="E560" i="1"/>
  <c r="E559" i="1" s="1"/>
  <c r="H21" i="3"/>
  <c r="H32" i="3"/>
  <c r="H31" i="3" s="1"/>
  <c r="H67" i="3"/>
  <c r="H66" i="3" s="1"/>
  <c r="H99" i="3"/>
  <c r="H98" i="3" s="1"/>
  <c r="H117" i="3"/>
  <c r="H15" i="3"/>
  <c r="G894" i="2"/>
  <c r="G790" i="2"/>
  <c r="G789" i="2" s="1"/>
  <c r="G785" i="2" s="1"/>
  <c r="G105" i="2"/>
  <c r="G104" i="2" s="1"/>
  <c r="G103" i="2" s="1"/>
  <c r="G101" i="2"/>
  <c r="G100" i="2" s="1"/>
  <c r="G99" i="2" s="1"/>
  <c r="E544" i="1"/>
  <c r="E543" i="1" s="1"/>
  <c r="E98" i="1"/>
  <c r="E97" i="1" s="1"/>
  <c r="H148" i="3"/>
  <c r="H169" i="3"/>
  <c r="H168" i="3" s="1"/>
  <c r="H167" i="3" s="1"/>
  <c r="H39" i="3"/>
  <c r="H38" i="3" s="1"/>
  <c r="H71" i="3"/>
  <c r="H70" i="3" s="1"/>
  <c r="H104" i="3"/>
  <c r="H103" i="3" s="1"/>
  <c r="G940" i="2"/>
  <c r="G928" i="2"/>
  <c r="G918" i="2"/>
  <c r="E277" i="1"/>
  <c r="E276" i="1" s="1"/>
  <c r="G869" i="2"/>
  <c r="G863" i="2"/>
  <c r="E72" i="1"/>
  <c r="E71" i="1" s="1"/>
  <c r="E144" i="1"/>
  <c r="E143" i="1" s="1"/>
  <c r="G843" i="2"/>
  <c r="G835" i="2"/>
  <c r="E19" i="1"/>
  <c r="E18" i="1" s="1"/>
  <c r="G820" i="2"/>
  <c r="E30" i="1"/>
  <c r="E29" i="1" s="1"/>
  <c r="G778" i="2"/>
  <c r="E158" i="1"/>
  <c r="E157" i="1" s="1"/>
  <c r="G763" i="2"/>
  <c r="E131" i="1"/>
  <c r="E130" i="1" s="1"/>
  <c r="G755" i="2"/>
  <c r="G748" i="2"/>
  <c r="E116" i="1"/>
  <c r="E115" i="1" s="1"/>
  <c r="G738" i="2"/>
  <c r="E421" i="1"/>
  <c r="E420" i="1" s="1"/>
  <c r="E124" i="1"/>
  <c r="E123" i="1" s="1"/>
  <c r="G710" i="2"/>
  <c r="E567" i="1"/>
  <c r="E566" i="1" s="1"/>
  <c r="G688" i="2"/>
  <c r="G679" i="2"/>
  <c r="G671" i="2"/>
  <c r="G662" i="2"/>
  <c r="E111" i="1"/>
  <c r="E110" i="1" s="1"/>
  <c r="G643" i="2"/>
  <c r="G583" i="2"/>
  <c r="G564" i="2"/>
  <c r="E65" i="1"/>
  <c r="E64" i="1" s="1"/>
  <c r="E63" i="1" s="1"/>
  <c r="G560" i="2"/>
  <c r="G553" i="2"/>
  <c r="G552" i="2" s="1"/>
  <c r="G546" i="2"/>
  <c r="G542" i="2"/>
  <c r="G538" i="2"/>
  <c r="G534" i="2"/>
  <c r="G533" i="2" s="1"/>
  <c r="E195" i="1"/>
  <c r="E194" i="1" s="1"/>
  <c r="E193" i="1" s="1"/>
  <c r="G524" i="2"/>
  <c r="G523" i="2" s="1"/>
  <c r="G514" i="2"/>
  <c r="E312" i="1"/>
  <c r="E311" i="1" s="1"/>
  <c r="G506" i="2"/>
  <c r="E232" i="1"/>
  <c r="E231" i="1" s="1"/>
  <c r="G502" i="2"/>
  <c r="E228" i="1"/>
  <c r="E227" i="1" s="1"/>
  <c r="G493" i="2"/>
  <c r="E541" i="1"/>
  <c r="E540" i="1" s="1"/>
  <c r="G486" i="2"/>
  <c r="G465" i="2"/>
  <c r="E511" i="1"/>
  <c r="E510" i="1" s="1"/>
  <c r="E509" i="1" s="1"/>
  <c r="G458" i="2"/>
  <c r="G436" i="2"/>
  <c r="G430" i="2"/>
  <c r="E305" i="1"/>
  <c r="E304" i="1" s="1"/>
  <c r="E303" i="1" s="1"/>
  <c r="E552" i="1"/>
  <c r="E551" i="1" s="1"/>
  <c r="G419" i="2"/>
  <c r="G407" i="2"/>
  <c r="E579" i="1"/>
  <c r="E578" i="1" s="1"/>
  <c r="E505" i="1"/>
  <c r="E504" i="1" s="1"/>
  <c r="G399" i="2"/>
  <c r="G389" i="2"/>
  <c r="E400" i="1"/>
  <c r="E399" i="1" s="1"/>
  <c r="G381" i="2"/>
  <c r="E330" i="1"/>
  <c r="E329" i="1" s="1"/>
  <c r="G374" i="2"/>
  <c r="G357" i="2"/>
  <c r="E494" i="1"/>
  <c r="E493" i="1" s="1"/>
  <c r="G355" i="2"/>
  <c r="E479" i="1"/>
  <c r="E478" i="1" s="1"/>
  <c r="E477" i="1" s="1"/>
  <c r="G347" i="2"/>
  <c r="E524" i="1"/>
  <c r="E523" i="1" s="1"/>
  <c r="G319" i="2"/>
  <c r="G309" i="2"/>
  <c r="G305" i="2"/>
  <c r="E446" i="1"/>
  <c r="E445" i="1" s="1"/>
  <c r="G297" i="2"/>
  <c r="G289" i="2"/>
  <c r="E187" i="1"/>
  <c r="E186" i="1" s="1"/>
  <c r="G283" i="2"/>
  <c r="G275" i="2"/>
  <c r="G267" i="2"/>
  <c r="E249" i="1"/>
  <c r="E248" i="1" s="1"/>
  <c r="G261" i="2"/>
  <c r="G239" i="2"/>
  <c r="E254" i="1"/>
  <c r="E253" i="1" s="1"/>
  <c r="G211" i="2"/>
  <c r="G210" i="2" s="1"/>
  <c r="E370" i="1"/>
  <c r="G160" i="2"/>
  <c r="G157" i="2" s="1"/>
  <c r="G84" i="2"/>
  <c r="E365" i="1"/>
  <c r="E364" i="1" s="1"/>
  <c r="E617" i="1"/>
  <c r="E616" i="1" s="1"/>
  <c r="G75" i="2"/>
  <c r="G74" i="2" s="1"/>
  <c r="E584" i="1"/>
  <c r="E583" i="1" s="1"/>
  <c r="G23" i="2"/>
  <c r="G898" i="2"/>
  <c r="G896" i="2"/>
  <c r="E290" i="1"/>
  <c r="E289" i="1" s="1"/>
  <c r="E288" i="1" s="1"/>
  <c r="G849" i="2"/>
  <c r="G841" i="2"/>
  <c r="E142" i="1"/>
  <c r="E141" i="1" s="1"/>
  <c r="G828" i="2"/>
  <c r="E153" i="1"/>
  <c r="E152" i="1" s="1"/>
  <c r="G816" i="2"/>
  <c r="E49" i="1"/>
  <c r="E48" i="1" s="1"/>
  <c r="G812" i="2"/>
  <c r="E45" i="1"/>
  <c r="E44" i="1" s="1"/>
  <c r="G804" i="2"/>
  <c r="G800" i="2"/>
  <c r="G793" i="2"/>
  <c r="G773" i="2"/>
  <c r="E25" i="1"/>
  <c r="E24" i="1" s="1"/>
  <c r="E23" i="1" s="1"/>
  <c r="E22" i="1" s="1"/>
  <c r="E160" i="1"/>
  <c r="E159" i="1" s="1"/>
  <c r="G765" i="2"/>
  <c r="E133" i="1"/>
  <c r="E132" i="1" s="1"/>
  <c r="G757" i="2"/>
  <c r="E129" i="1"/>
  <c r="E128" i="1" s="1"/>
  <c r="G753" i="2"/>
  <c r="E424" i="1"/>
  <c r="E423" i="1" s="1"/>
  <c r="E422" i="1" s="1"/>
  <c r="G741" i="2"/>
  <c r="E418" i="1"/>
  <c r="E417" i="1" s="1"/>
  <c r="G735" i="2"/>
  <c r="G727" i="2"/>
  <c r="G724" i="2"/>
  <c r="G718" i="2"/>
  <c r="G705" i="2"/>
  <c r="G697" i="2"/>
  <c r="E621" i="1"/>
  <c r="E620" i="1" s="1"/>
  <c r="E569" i="1"/>
  <c r="E568" i="1" s="1"/>
  <c r="G690" i="2"/>
  <c r="G682" i="2"/>
  <c r="G656" i="2"/>
  <c r="G648" i="2"/>
  <c r="E136" i="1"/>
  <c r="E135" i="1" s="1"/>
  <c r="E134" i="1" s="1"/>
  <c r="G638" i="2"/>
  <c r="G632" i="2"/>
  <c r="G626" i="2"/>
  <c r="G616" i="2"/>
  <c r="G606" i="2"/>
  <c r="G602" i="2"/>
  <c r="G598" i="2"/>
  <c r="G597" i="2" s="1"/>
  <c r="E558" i="1"/>
  <c r="E557" i="1" s="1"/>
  <c r="E483" i="1"/>
  <c r="E482" i="1" s="1"/>
  <c r="G589" i="2"/>
  <c r="G572" i="2"/>
  <c r="G483" i="2"/>
  <c r="E535" i="1"/>
  <c r="E534" i="1" s="1"/>
  <c r="G479" i="2"/>
  <c r="G470" i="2"/>
  <c r="G453" i="2"/>
  <c r="E225" i="1"/>
  <c r="E224" i="1" s="1"/>
  <c r="E223" i="1" s="1"/>
  <c r="G439" i="2"/>
  <c r="G410" i="2"/>
  <c r="E577" i="1"/>
  <c r="E576" i="1" s="1"/>
  <c r="G405" i="2"/>
  <c r="E503" i="1"/>
  <c r="E502" i="1" s="1"/>
  <c r="G397" i="2"/>
  <c r="E235" i="1"/>
  <c r="E234" i="1" s="1"/>
  <c r="G369" i="2"/>
  <c r="G351" i="2"/>
  <c r="E490" i="1"/>
  <c r="E489" i="1" s="1"/>
  <c r="G342" i="2"/>
  <c r="E619" i="1"/>
  <c r="E618" i="1" s="1"/>
  <c r="G331" i="2"/>
  <c r="E454" i="1"/>
  <c r="E453" i="1" s="1"/>
  <c r="G313" i="2"/>
  <c r="E259" i="1"/>
  <c r="E258" i="1" s="1"/>
  <c r="G272" i="2"/>
  <c r="G257" i="2"/>
  <c r="G247" i="2"/>
  <c r="G243" i="2"/>
  <c r="G232" i="2"/>
  <c r="E243" i="1"/>
  <c r="E242" i="1" s="1"/>
  <c r="G228" i="2"/>
  <c r="E429" i="1"/>
  <c r="E428" i="1" s="1"/>
  <c r="G219" i="2"/>
  <c r="E378" i="1"/>
  <c r="E377" i="1" s="1"/>
  <c r="G173" i="2"/>
  <c r="G40" i="2"/>
  <c r="G37" i="2" s="1"/>
  <c r="G36" i="2" s="1"/>
  <c r="G35" i="2" s="1"/>
  <c r="G34" i="2" s="1"/>
  <c r="E592" i="1"/>
  <c r="E591" i="1" s="1"/>
  <c r="G31" i="2"/>
  <c r="G949" i="2"/>
  <c r="E341" i="1"/>
  <c r="E340" i="1" s="1"/>
  <c r="E339" i="1" s="1"/>
  <c r="G914" i="2"/>
  <c r="E212" i="1"/>
  <c r="E211" i="1" s="1"/>
  <c r="G908" i="2"/>
  <c r="E176" i="1"/>
  <c r="E175" i="1" s="1"/>
  <c r="E174" i="1" s="1"/>
  <c r="E173" i="1" s="1"/>
  <c r="E172" i="1" s="1"/>
  <c r="G890" i="2"/>
  <c r="E171" i="1"/>
  <c r="E170" i="1" s="1"/>
  <c r="E169" i="1" s="1"/>
  <c r="G874" i="2"/>
  <c r="E282" i="1"/>
  <c r="E281" i="1" s="1"/>
  <c r="E280" i="1" s="1"/>
  <c r="G854" i="2"/>
  <c r="G853" i="2" s="1"/>
  <c r="G852" i="2" s="1"/>
  <c r="E295" i="1"/>
  <c r="E294" i="1" s="1"/>
  <c r="E293" i="1" s="1"/>
  <c r="E292" i="1" s="1"/>
  <c r="G814" i="2"/>
  <c r="E47" i="1"/>
  <c r="E46" i="1" s="1"/>
  <c r="E413" i="1"/>
  <c r="E412" i="1" s="1"/>
  <c r="G781" i="2"/>
  <c r="E33" i="1"/>
  <c r="E32" i="1" s="1"/>
  <c r="E31" i="1" s="1"/>
  <c r="E120" i="1"/>
  <c r="E119" i="1" s="1"/>
  <c r="G692" i="2"/>
  <c r="G666" i="2"/>
  <c r="E107" i="1"/>
  <c r="E106" i="1" s="1"/>
  <c r="E105" i="1" s="1"/>
  <c r="G636" i="2"/>
  <c r="E104" i="1"/>
  <c r="E103" i="1" s="1"/>
  <c r="E101" i="1"/>
  <c r="E100" i="1" s="1"/>
  <c r="E99" i="1" s="1"/>
  <c r="E95" i="1"/>
  <c r="E94" i="1" s="1"/>
  <c r="E93" i="1" s="1"/>
  <c r="G624" i="2"/>
  <c r="E92" i="1"/>
  <c r="E91" i="1" s="1"/>
  <c r="G620" i="2"/>
  <c r="E83" i="1"/>
  <c r="E82" i="1" s="1"/>
  <c r="E81" i="1" s="1"/>
  <c r="E80" i="1"/>
  <c r="E79" i="1" s="1"/>
  <c r="G614" i="2"/>
  <c r="E77" i="1"/>
  <c r="E76" i="1" s="1"/>
  <c r="E75" i="1" s="1"/>
  <c r="E563" i="1"/>
  <c r="E562" i="1" s="1"/>
  <c r="G592" i="2"/>
  <c r="E486" i="1"/>
  <c r="E485" i="1" s="1"/>
  <c r="G578" i="2"/>
  <c r="G569" i="2"/>
  <c r="E62" i="1"/>
  <c r="E61" i="1" s="1"/>
  <c r="G558" i="2"/>
  <c r="E59" i="1"/>
  <c r="E58" i="1" s="1"/>
  <c r="E204" i="1"/>
  <c r="E203" i="1" s="1"/>
  <c r="G520" i="2"/>
  <c r="E547" i="1"/>
  <c r="E546" i="1" s="1"/>
  <c r="E545" i="1" s="1"/>
  <c r="G512" i="2"/>
  <c r="E310" i="1"/>
  <c r="E309" i="1" s="1"/>
  <c r="G504" i="2"/>
  <c r="E230" i="1"/>
  <c r="E229" i="1" s="1"/>
  <c r="G488" i="2"/>
  <c r="E532" i="1"/>
  <c r="E531" i="1" s="1"/>
  <c r="G475" i="2"/>
  <c r="E521" i="1"/>
  <c r="E520" i="1" s="1"/>
  <c r="E517" i="1"/>
  <c r="E516" i="1" s="1"/>
  <c r="G467" i="2"/>
  <c r="E411" i="1"/>
  <c r="E410" i="1" s="1"/>
  <c r="G426" i="2"/>
  <c r="E301" i="1"/>
  <c r="E300" i="1" s="1"/>
  <c r="E299" i="1" s="1"/>
  <c r="G391" i="2"/>
  <c r="E402" i="1"/>
  <c r="E401" i="1" s="1"/>
  <c r="G387" i="2"/>
  <c r="E398" i="1"/>
  <c r="E397" i="1" s="1"/>
  <c r="G361" i="2"/>
  <c r="E497" i="1"/>
  <c r="E496" i="1" s="1"/>
  <c r="E475" i="1"/>
  <c r="E474" i="1" s="1"/>
  <c r="E473" i="1" s="1"/>
  <c r="G338" i="2"/>
  <c r="E470" i="1"/>
  <c r="E469" i="1" s="1"/>
  <c r="E538" i="1"/>
  <c r="E537" i="1" s="1"/>
  <c r="E536" i="1" s="1"/>
  <c r="G322" i="2"/>
  <c r="E527" i="1"/>
  <c r="E526" i="1" s="1"/>
  <c r="E451" i="1"/>
  <c r="E450" i="1" s="1"/>
  <c r="G307" i="2"/>
  <c r="E448" i="1"/>
  <c r="E447" i="1" s="1"/>
  <c r="E441" i="1"/>
  <c r="E440" i="1" s="1"/>
  <c r="G291" i="2"/>
  <c r="E182" i="1"/>
  <c r="E181" i="1" s="1"/>
  <c r="E180" i="1" s="1"/>
  <c r="E221" i="1"/>
  <c r="E220" i="1" s="1"/>
  <c r="E215" i="1"/>
  <c r="E214" i="1" s="1"/>
  <c r="G255" i="2"/>
  <c r="E210" i="1"/>
  <c r="E209" i="1" s="1"/>
  <c r="G234" i="2"/>
  <c r="E245" i="1"/>
  <c r="E244" i="1" s="1"/>
  <c r="E240" i="1"/>
  <c r="E239" i="1" s="1"/>
  <c r="E238" i="1" s="1"/>
  <c r="G195" i="2"/>
  <c r="G194" i="2" s="1"/>
  <c r="E374" i="1"/>
  <c r="E373" i="1" s="1"/>
  <c r="G165" i="2"/>
  <c r="G164" i="2" s="1"/>
  <c r="G144" i="2"/>
  <c r="E324" i="1"/>
  <c r="E323" i="1" s="1"/>
  <c r="E322" i="1" s="1"/>
  <c r="E89" i="1"/>
  <c r="E88" i="1" s="1"/>
  <c r="E602" i="1"/>
  <c r="E601" i="1" s="1"/>
  <c r="E600" i="1"/>
  <c r="E599" i="1" s="1"/>
  <c r="E598" i="1"/>
  <c r="E597" i="1" s="1"/>
  <c r="G86" i="2"/>
  <c r="E367" i="1"/>
  <c r="E366" i="1" s="1"/>
  <c r="G82" i="2"/>
  <c r="E363" i="1"/>
  <c r="E362" i="1" s="1"/>
  <c r="G26" i="2"/>
  <c r="G25" i="2" s="1"/>
  <c r="E587" i="1"/>
  <c r="E586" i="1" s="1"/>
  <c r="E585" i="1" s="1"/>
  <c r="E623" i="1"/>
  <c r="E595" i="1"/>
  <c r="E594" i="1" s="1"/>
  <c r="E593" i="1" s="1"/>
  <c r="E572" i="1"/>
  <c r="E571" i="1" s="1"/>
  <c r="E463" i="1"/>
  <c r="E462" i="1" s="1"/>
  <c r="E461" i="1" s="1"/>
  <c r="E70" i="1"/>
  <c r="E69" i="1" s="1"/>
  <c r="E284" i="1"/>
  <c r="E513" i="1"/>
  <c r="E165" i="1"/>
  <c r="E54" i="1"/>
  <c r="E188" i="1"/>
  <c r="E167" i="1"/>
  <c r="E430" i="1"/>
  <c r="G221" i="2"/>
  <c r="E466" i="1"/>
  <c r="H174" i="3"/>
  <c r="E460" i="1"/>
  <c r="E435" i="1"/>
  <c r="G189" i="2"/>
  <c r="E389" i="1"/>
  <c r="E387" i="1"/>
  <c r="E385" i="1"/>
  <c r="H157" i="3"/>
  <c r="G177" i="2"/>
  <c r="E383" i="1"/>
  <c r="E380" i="1"/>
  <c r="E375" i="1"/>
  <c r="G171" i="2"/>
  <c r="E371" i="1"/>
  <c r="E360" i="1"/>
  <c r="E358" i="1"/>
  <c r="E356" i="1"/>
  <c r="H130" i="3"/>
  <c r="H129" i="3" s="1"/>
  <c r="E336" i="1"/>
  <c r="G153" i="2"/>
  <c r="G150" i="2" s="1"/>
  <c r="E334" i="1"/>
  <c r="E326" i="1"/>
  <c r="G147" i="2"/>
  <c r="H122" i="3"/>
  <c r="G137" i="2"/>
  <c r="E271" i="1"/>
  <c r="G131" i="2"/>
  <c r="H110" i="3"/>
  <c r="E87" i="1"/>
  <c r="G119" i="2"/>
  <c r="E68" i="1"/>
  <c r="E40" i="1"/>
  <c r="H91" i="3"/>
  <c r="H90" i="3" s="1"/>
  <c r="H89" i="3" s="1"/>
  <c r="G111" i="2"/>
  <c r="E38" i="1"/>
  <c r="E608" i="1"/>
  <c r="H83" i="3"/>
  <c r="H79" i="3"/>
  <c r="E614" i="1"/>
  <c r="G69" i="2"/>
  <c r="E612" i="1"/>
  <c r="H62" i="3"/>
  <c r="E395" i="1"/>
  <c r="E353" i="1"/>
  <c r="E351" i="1"/>
  <c r="H53" i="3"/>
  <c r="H52" i="3" s="1"/>
  <c r="H51" i="3" s="1"/>
  <c r="G51" i="2"/>
  <c r="E349" i="1"/>
  <c r="E318" i="1"/>
  <c r="H45" i="3"/>
  <c r="E149" i="1"/>
  <c r="E147" i="1"/>
  <c r="E346" i="1"/>
  <c r="E589" i="1"/>
  <c r="G29" i="2"/>
  <c r="G205" i="2"/>
  <c r="G92" i="2"/>
  <c r="G88" i="2" s="1"/>
  <c r="G124" i="2"/>
  <c r="G20" i="3"/>
  <c r="I20" i="3" s="1"/>
  <c r="G17" i="3"/>
  <c r="I17" i="3" s="1"/>
  <c r="G548" i="3"/>
  <c r="I548" i="3" s="1"/>
  <c r="H14" i="3" l="1"/>
  <c r="H13" i="3" s="1"/>
  <c r="E226" i="1"/>
  <c r="E308" i="1"/>
  <c r="E307" i="1" s="1"/>
  <c r="H136" i="3"/>
  <c r="H135" i="3" s="1"/>
  <c r="G68" i="2"/>
  <c r="G396" i="2"/>
  <c r="G395" i="2" s="1"/>
  <c r="G687" i="2"/>
  <c r="G686" i="2" s="1"/>
  <c r="E369" i="1"/>
  <c r="E368" i="1" s="1"/>
  <c r="G840" i="2"/>
  <c r="G839" i="2" s="1"/>
  <c r="G893" i="2"/>
  <c r="G892" i="2" s="1"/>
  <c r="E213" i="1"/>
  <c r="G762" i="2"/>
  <c r="G761" i="2" s="1"/>
  <c r="G884" i="2"/>
  <c r="E361" i="1"/>
  <c r="E196" i="1"/>
  <c r="E140" i="1"/>
  <c r="E127" i="1"/>
  <c r="E126" i="1" s="1"/>
  <c r="G168" i="2"/>
  <c r="G156" i="2" s="1"/>
  <c r="G596" i="2"/>
  <c r="G595" i="2" s="1"/>
  <c r="G752" i="2"/>
  <c r="G751" i="2" s="1"/>
  <c r="E257" i="1"/>
  <c r="E256" i="1" s="1"/>
  <c r="E43" i="1"/>
  <c r="E42" i="1" s="1"/>
  <c r="E396" i="1"/>
  <c r="E575" i="1"/>
  <c r="E574" i="1" s="1"/>
  <c r="H30" i="3"/>
  <c r="H29" i="3" s="1"/>
  <c r="H61" i="3"/>
  <c r="H60" i="3" s="1"/>
  <c r="E427" i="1"/>
  <c r="E426" i="1" s="1"/>
  <c r="H116" i="3"/>
  <c r="H173" i="3"/>
  <c r="H172" i="3" s="1"/>
  <c r="E596" i="1"/>
  <c r="E444" i="1"/>
  <c r="E588" i="1"/>
  <c r="G522" i="2"/>
  <c r="G143" i="2"/>
  <c r="G254" i="2"/>
  <c r="G304" i="2"/>
  <c r="G321" i="2"/>
  <c r="G360" i="2"/>
  <c r="G557" i="2"/>
  <c r="G613" i="2"/>
  <c r="G619" i="2"/>
  <c r="G623" i="2"/>
  <c r="G780" i="2"/>
  <c r="G242" i="2"/>
  <c r="G246" i="2"/>
  <c r="G271" i="2"/>
  <c r="G330" i="2"/>
  <c r="G341" i="2"/>
  <c r="G350" i="2"/>
  <c r="G368" i="2"/>
  <c r="G409" i="2"/>
  <c r="G438" i="2"/>
  <c r="G444" i="2"/>
  <c r="G588" i="2"/>
  <c r="G652" i="2"/>
  <c r="G681" i="2"/>
  <c r="G714" i="2"/>
  <c r="G723" i="2"/>
  <c r="G726" i="2"/>
  <c r="G740" i="2"/>
  <c r="G772" i="2"/>
  <c r="G771" i="2" s="1"/>
  <c r="G827" i="2"/>
  <c r="G22" i="2"/>
  <c r="G81" i="2"/>
  <c r="G260" i="2"/>
  <c r="G288" i="2"/>
  <c r="G296" i="2"/>
  <c r="G346" i="2"/>
  <c r="G373" i="2"/>
  <c r="G386" i="2"/>
  <c r="G418" i="2"/>
  <c r="G464" i="2"/>
  <c r="G463" i="2" s="1"/>
  <c r="G537" i="2"/>
  <c r="G545" i="2"/>
  <c r="G563" i="2"/>
  <c r="G642" i="2"/>
  <c r="G670" i="2"/>
  <c r="G678" i="2"/>
  <c r="G709" i="2"/>
  <c r="G737" i="2"/>
  <c r="G777" i="2"/>
  <c r="G819" i="2"/>
  <c r="G868" i="2"/>
  <c r="G867" i="2" s="1"/>
  <c r="G917" i="2"/>
  <c r="G939" i="2"/>
  <c r="G28" i="2"/>
  <c r="G218" i="2"/>
  <c r="G217" i="2" s="1"/>
  <c r="G325" i="2"/>
  <c r="G404" i="2"/>
  <c r="G511" i="2"/>
  <c r="G568" i="2"/>
  <c r="G784" i="2"/>
  <c r="G337" i="2"/>
  <c r="G425" i="2"/>
  <c r="G474" i="2"/>
  <c r="G473" i="2" s="1"/>
  <c r="G501" i="2"/>
  <c r="G519" i="2"/>
  <c r="G577" i="2"/>
  <c r="G591" i="2"/>
  <c r="G635" i="2"/>
  <c r="G665" i="2"/>
  <c r="G811" i="2"/>
  <c r="G873" i="2"/>
  <c r="G889" i="2"/>
  <c r="G907" i="2"/>
  <c r="G906" i="2" s="1"/>
  <c r="G913" i="2"/>
  <c r="G948" i="2"/>
  <c r="G231" i="2"/>
  <c r="G312" i="2"/>
  <c r="G452" i="2"/>
  <c r="G451" i="2" s="1"/>
  <c r="G482" i="2"/>
  <c r="G605" i="2"/>
  <c r="G647" i="2"/>
  <c r="G696" i="2"/>
  <c r="G704" i="2"/>
  <c r="G734" i="2"/>
  <c r="G792" i="2"/>
  <c r="G799" i="2"/>
  <c r="G803" i="2"/>
  <c r="G848" i="2"/>
  <c r="G238" i="2"/>
  <c r="G266" i="2"/>
  <c r="G274" i="2"/>
  <c r="G282" i="2"/>
  <c r="G318" i="2"/>
  <c r="G354" i="2"/>
  <c r="G353" i="2" s="1"/>
  <c r="G380" i="2"/>
  <c r="G429" i="2"/>
  <c r="G435" i="2"/>
  <c r="G457" i="2"/>
  <c r="G485" i="2"/>
  <c r="G492" i="2"/>
  <c r="G491" i="2" s="1"/>
  <c r="G582" i="2"/>
  <c r="G661" i="2"/>
  <c r="G747" i="2"/>
  <c r="G834" i="2"/>
  <c r="G860" i="2"/>
  <c r="G927" i="2"/>
  <c r="E28" i="1"/>
  <c r="E27" i="1" s="1"/>
  <c r="E57" i="1"/>
  <c r="E60" i="1"/>
  <c r="E78" i="1"/>
  <c r="E151" i="1"/>
  <c r="E102" i="1"/>
  <c r="E118" i="1"/>
  <c r="E202" i="1"/>
  <c r="E208" i="1"/>
  <c r="E233" i="1"/>
  <c r="E241" i="1"/>
  <c r="E237" i="1" s="1"/>
  <c r="E247" i="1"/>
  <c r="E252" i="1"/>
  <c r="E328" i="1"/>
  <c r="E338" i="1"/>
  <c r="E416" i="1"/>
  <c r="E419" i="1"/>
  <c r="E452" i="1"/>
  <c r="E481" i="1"/>
  <c r="E519" i="1"/>
  <c r="E522" i="1"/>
  <c r="E533" i="1"/>
  <c r="E561" i="1"/>
  <c r="E570" i="1"/>
  <c r="E622" i="1"/>
  <c r="E179" i="1"/>
  <c r="E275" i="1"/>
  <c r="E274" i="1" s="1"/>
  <c r="E449" i="1"/>
  <c r="E495" i="1"/>
  <c r="E525" i="1"/>
  <c r="E550" i="1"/>
  <c r="E556" i="1"/>
  <c r="E582" i="1"/>
  <c r="E287" i="1"/>
  <c r="E96" i="1"/>
  <c r="E109" i="1"/>
  <c r="E114" i="1"/>
  <c r="E122" i="1"/>
  <c r="E156" i="1"/>
  <c r="E164" i="1"/>
  <c r="E17" i="1"/>
  <c r="E53" i="1"/>
  <c r="E52" i="1" s="1"/>
  <c r="E90" i="1"/>
  <c r="E185" i="1"/>
  <c r="E219" i="1"/>
  <c r="E298" i="1"/>
  <c r="E302" i="1"/>
  <c r="E409" i="1"/>
  <c r="E439" i="1"/>
  <c r="E501" i="1"/>
  <c r="E512" i="1"/>
  <c r="E515" i="1"/>
  <c r="E539" i="1"/>
  <c r="E542" i="1"/>
  <c r="E565" i="1"/>
  <c r="E283" i="1"/>
  <c r="E468" i="1"/>
  <c r="E472" i="1"/>
  <c r="E484" i="1"/>
  <c r="E488" i="1"/>
  <c r="E492" i="1"/>
  <c r="E530" i="1"/>
  <c r="E476" i="1"/>
  <c r="G204" i="2"/>
  <c r="E465" i="1"/>
  <c r="G193" i="2"/>
  <c r="E459" i="1"/>
  <c r="G188" i="2"/>
  <c r="E434" i="1"/>
  <c r="H166" i="3"/>
  <c r="E388" i="1"/>
  <c r="E386" i="1"/>
  <c r="E384" i="1"/>
  <c r="E382" i="1"/>
  <c r="E379" i="1"/>
  <c r="E359" i="1"/>
  <c r="E357" i="1"/>
  <c r="E355" i="1"/>
  <c r="H121" i="3"/>
  <c r="E335" i="1"/>
  <c r="E333" i="1"/>
  <c r="G149" i="2"/>
  <c r="G146" i="2"/>
  <c r="E325" i="1"/>
  <c r="G136" i="2"/>
  <c r="E270" i="1"/>
  <c r="G130" i="2"/>
  <c r="G123" i="2"/>
  <c r="E86" i="1"/>
  <c r="H102" i="3"/>
  <c r="G118" i="2"/>
  <c r="E67" i="1"/>
  <c r="H97" i="3"/>
  <c r="E39" i="1"/>
  <c r="E37" i="1"/>
  <c r="G110" i="2"/>
  <c r="H88" i="3"/>
  <c r="E607" i="1"/>
  <c r="E615" i="1"/>
  <c r="E613" i="1"/>
  <c r="E611" i="1"/>
  <c r="E405" i="1"/>
  <c r="E394" i="1"/>
  <c r="E352" i="1"/>
  <c r="E350" i="1"/>
  <c r="E348" i="1"/>
  <c r="G50" i="2"/>
  <c r="H50" i="3"/>
  <c r="E317" i="1"/>
  <c r="H44" i="3"/>
  <c r="E148" i="1"/>
  <c r="E146" i="1"/>
  <c r="H37" i="3"/>
  <c r="E345" i="1"/>
  <c r="H96" i="3" l="1"/>
  <c r="G783" i="2"/>
  <c r="E491" i="1"/>
  <c r="E508" i="1"/>
  <c r="E222" i="1"/>
  <c r="E518" i="1"/>
  <c r="G303" i="2"/>
  <c r="E581" i="1"/>
  <c r="E207" i="1"/>
  <c r="E443" i="1"/>
  <c r="G21" i="2"/>
  <c r="G20" i="2" s="1"/>
  <c r="H120" i="3"/>
  <c r="H115" i="3"/>
  <c r="G859" i="2"/>
  <c r="G532" i="2"/>
  <c r="G531" i="2" s="1"/>
  <c r="G456" i="2"/>
  <c r="G455" i="2" s="1"/>
  <c r="G281" i="2"/>
  <c r="G265" i="2"/>
  <c r="G237" i="2"/>
  <c r="G847" i="2"/>
  <c r="G798" i="2"/>
  <c r="G646" i="2"/>
  <c r="G478" i="2"/>
  <c r="G227" i="2"/>
  <c r="G947" i="2"/>
  <c r="G872" i="2"/>
  <c r="G622" i="2"/>
  <c r="G587" i="2"/>
  <c r="G518" i="2"/>
  <c r="G567" i="2"/>
  <c r="G403" i="2"/>
  <c r="G324" i="2"/>
  <c r="G938" i="2"/>
  <c r="G916" i="2"/>
  <c r="G818" i="2"/>
  <c r="G541" i="2"/>
  <c r="G417" i="2"/>
  <c r="G416" i="2" s="1"/>
  <c r="G385" i="2"/>
  <c r="G345" i="2"/>
  <c r="G295" i="2"/>
  <c r="G287" i="2"/>
  <c r="G80" i="2"/>
  <c r="G677" i="2"/>
  <c r="G651" i="2"/>
  <c r="G443" i="2"/>
  <c r="G253" i="2"/>
  <c r="G252" i="2" s="1"/>
  <c r="E529" i="1"/>
  <c r="E528" i="1" s="1"/>
  <c r="G833" i="2"/>
  <c r="G746" i="2"/>
  <c r="G660" i="2"/>
  <c r="G581" i="2"/>
  <c r="G434" i="2"/>
  <c r="G428" i="2"/>
  <c r="G379" i="2"/>
  <c r="G733" i="2"/>
  <c r="G695" i="2"/>
  <c r="G912" i="2"/>
  <c r="G810" i="2"/>
  <c r="G664" i="2"/>
  <c r="G576" i="2"/>
  <c r="G500" i="2"/>
  <c r="G424" i="2"/>
  <c r="G336" i="2"/>
  <c r="G883" i="2"/>
  <c r="G838" i="2"/>
  <c r="G750" i="2"/>
  <c r="G510" i="2"/>
  <c r="G708" i="2"/>
  <c r="G703" i="2" s="1"/>
  <c r="G669" i="2"/>
  <c r="G641" i="2"/>
  <c r="G536" i="2"/>
  <c r="G372" i="2"/>
  <c r="G371" i="2" s="1"/>
  <c r="G826" i="2"/>
  <c r="G722" i="2"/>
  <c r="G713" i="2"/>
  <c r="G367" i="2"/>
  <c r="G349" i="2"/>
  <c r="G329" i="2"/>
  <c r="G270" i="2"/>
  <c r="G241" i="2"/>
  <c r="G776" i="2"/>
  <c r="G612" i="2"/>
  <c r="G556" i="2"/>
  <c r="G317" i="2"/>
  <c r="G760" i="2"/>
  <c r="G685" i="2"/>
  <c r="G594" i="2"/>
  <c r="G394" i="2"/>
  <c r="G393" i="2" s="1"/>
  <c r="E573" i="1"/>
  <c r="E438" i="1"/>
  <c r="E218" i="1"/>
  <c r="E163" i="1"/>
  <c r="E155" i="1"/>
  <c r="E286" i="1"/>
  <c r="E263" i="1"/>
  <c r="E262" i="1" s="1"/>
  <c r="E26" i="1"/>
  <c r="E564" i="1"/>
  <c r="E480" i="1"/>
  <c r="E415" i="1"/>
  <c r="E74" i="1"/>
  <c r="E255" i="1"/>
  <c r="E125" i="1"/>
  <c r="E487" i="1"/>
  <c r="E467" i="1"/>
  <c r="E500" i="1"/>
  <c r="E408" i="1"/>
  <c r="E297" i="1"/>
  <c r="E279" i="1"/>
  <c r="E192" i="1"/>
  <c r="E184" i="1"/>
  <c r="E16" i="1"/>
  <c r="E121" i="1"/>
  <c r="E113" i="1"/>
  <c r="E108" i="1"/>
  <c r="E549" i="1"/>
  <c r="E548" i="1" s="1"/>
  <c r="E178" i="1"/>
  <c r="E555" i="1"/>
  <c r="E337" i="1"/>
  <c r="E251" i="1"/>
  <c r="E246" i="1"/>
  <c r="E201" i="1"/>
  <c r="E117" i="1"/>
  <c r="E150" i="1"/>
  <c r="E306" i="1"/>
  <c r="G216" i="2"/>
  <c r="E464" i="1"/>
  <c r="G192" i="2"/>
  <c r="E458" i="1"/>
  <c r="E433" i="1"/>
  <c r="G187" i="2"/>
  <c r="E381" i="1"/>
  <c r="E372" i="1"/>
  <c r="G155" i="2"/>
  <c r="E354" i="1"/>
  <c r="E332" i="1"/>
  <c r="E321" i="1"/>
  <c r="G142" i="2"/>
  <c r="E269" i="1"/>
  <c r="G135" i="2"/>
  <c r="E85" i="1"/>
  <c r="G122" i="2"/>
  <c r="E66" i="1"/>
  <c r="G117" i="2"/>
  <c r="G109" i="2"/>
  <c r="E36" i="1"/>
  <c r="E610" i="1"/>
  <c r="E404" i="1"/>
  <c r="E393" i="1"/>
  <c r="E347" i="1"/>
  <c r="G49" i="2"/>
  <c r="E316" i="1"/>
  <c r="E145" i="1"/>
  <c r="H36" i="3"/>
  <c r="E344" i="1"/>
  <c r="H28" i="3"/>
  <c r="H12" i="3"/>
  <c r="E112" i="1" l="1"/>
  <c r="E471" i="1"/>
  <c r="E296" i="1"/>
  <c r="E206" i="1"/>
  <c r="E343" i="1"/>
  <c r="H109" i="3"/>
  <c r="G302" i="2"/>
  <c r="G551" i="2"/>
  <c r="G611" i="2"/>
  <c r="G721" i="2"/>
  <c r="G712" i="2" s="1"/>
  <c r="G866" i="2"/>
  <c r="G509" i="2"/>
  <c r="G837" i="2"/>
  <c r="G335" i="2"/>
  <c r="G911" i="2"/>
  <c r="G910" i="2" s="1"/>
  <c r="G378" i="2"/>
  <c r="G423" i="2"/>
  <c r="G422" i="2" s="1"/>
  <c r="G580" i="2"/>
  <c r="G415" i="2"/>
  <c r="G286" i="2"/>
  <c r="G294" i="2"/>
  <c r="G384" i="2"/>
  <c r="G462" i="2"/>
  <c r="G586" i="2"/>
  <c r="G871" i="2"/>
  <c r="G905" i="2"/>
  <c r="G946" i="2"/>
  <c r="G226" i="2"/>
  <c r="G797" i="2"/>
  <c r="G236" i="2"/>
  <c r="G858" i="2"/>
  <c r="G129" i="2"/>
  <c r="G684" i="2"/>
  <c r="G759" i="2"/>
  <c r="G316" i="2"/>
  <c r="G315" i="2" s="1"/>
  <c r="G775" i="2"/>
  <c r="G269" i="2"/>
  <c r="G366" i="2"/>
  <c r="G825" i="2"/>
  <c r="G882" i="2"/>
  <c r="G499" i="2"/>
  <c r="G575" i="2"/>
  <c r="G809" i="2"/>
  <c r="G732" i="2"/>
  <c r="G433" i="2"/>
  <c r="G659" i="2"/>
  <c r="G650" i="2" s="1"/>
  <c r="G745" i="2"/>
  <c r="G770" i="2"/>
  <c r="G769" i="2" s="1"/>
  <c r="G832" i="2"/>
  <c r="G676" i="2"/>
  <c r="G79" i="2"/>
  <c r="G937" i="2"/>
  <c r="G402" i="2"/>
  <c r="G517" i="2"/>
  <c r="G450" i="2"/>
  <c r="G477" i="2"/>
  <c r="G645" i="2"/>
  <c r="G846" i="2"/>
  <c r="G851" i="2"/>
  <c r="G264" i="2"/>
  <c r="G340" i="2"/>
  <c r="E41" i="1"/>
  <c r="E200" i="1"/>
  <c r="E250" i="1"/>
  <c r="E442" i="1"/>
  <c r="E21" i="1"/>
  <c r="E191" i="1"/>
  <c r="E499" i="1"/>
  <c r="E498" i="1" s="1"/>
  <c r="E236" i="1"/>
  <c r="E273" i="1"/>
  <c r="E154" i="1"/>
  <c r="E162" i="1"/>
  <c r="E437" i="1"/>
  <c r="E554" i="1"/>
  <c r="E15" i="1"/>
  <c r="E183" i="1"/>
  <c r="E278" i="1"/>
  <c r="E407" i="1"/>
  <c r="E507" i="1"/>
  <c r="E291" i="1"/>
  <c r="E414" i="1"/>
  <c r="G215" i="2"/>
  <c r="E457" i="1"/>
  <c r="G186" i="2"/>
  <c r="E432" i="1"/>
  <c r="E331" i="1"/>
  <c r="E320" i="1" s="1"/>
  <c r="G141" i="2"/>
  <c r="E268" i="1"/>
  <c r="E84" i="1"/>
  <c r="E56" i="1"/>
  <c r="G116" i="2"/>
  <c r="E35" i="1"/>
  <c r="G108" i="2"/>
  <c r="E603" i="1"/>
  <c r="E403" i="1"/>
  <c r="E392" i="1"/>
  <c r="G48" i="2"/>
  <c r="E315" i="1"/>
  <c r="E139" i="1"/>
  <c r="H35" i="3"/>
  <c r="H11" i="3"/>
  <c r="G25" i="3"/>
  <c r="I25" i="3" s="1"/>
  <c r="G23" i="3"/>
  <c r="I23" i="3" s="1"/>
  <c r="G768" i="2" l="1"/>
  <c r="G225" i="2"/>
  <c r="G566" i="2"/>
  <c r="H87" i="3"/>
  <c r="H27" i="3" s="1"/>
  <c r="G530" i="2"/>
  <c r="G845" i="2"/>
  <c r="G516" i="2"/>
  <c r="G401" i="2"/>
  <c r="G731" i="2"/>
  <c r="G730" i="2" s="1"/>
  <c r="G808" i="2"/>
  <c r="G365" i="2"/>
  <c r="G945" i="2"/>
  <c r="G904" i="2"/>
  <c r="G585" i="2"/>
  <c r="G461" i="2"/>
  <c r="G293" i="2"/>
  <c r="G280" i="2"/>
  <c r="G377" i="2"/>
  <c r="G744" i="2"/>
  <c r="G508" i="2"/>
  <c r="G550" i="2"/>
  <c r="G301" i="2"/>
  <c r="G334" i="2"/>
  <c r="G449" i="2"/>
  <c r="G78" i="2"/>
  <c r="G675" i="2"/>
  <c r="G831" i="2"/>
  <c r="G432" i="2"/>
  <c r="G421" i="2" s="1"/>
  <c r="G702" i="2"/>
  <c r="G498" i="2"/>
  <c r="G881" i="2"/>
  <c r="G824" i="2"/>
  <c r="G857" i="2"/>
  <c r="G383" i="2"/>
  <c r="G414" i="2"/>
  <c r="G251" i="2"/>
  <c r="G865" i="2"/>
  <c r="G610" i="2"/>
  <c r="E506" i="1"/>
  <c r="E553" i="1"/>
  <c r="E272" i="1"/>
  <c r="E190" i="1"/>
  <c r="E436" i="1"/>
  <c r="E161" i="1"/>
  <c r="E177" i="1"/>
  <c r="E14" i="1"/>
  <c r="G214" i="2"/>
  <c r="G213" i="2" s="1"/>
  <c r="E456" i="1"/>
  <c r="E425" i="1"/>
  <c r="G140" i="2"/>
  <c r="E267" i="1"/>
  <c r="E73" i="1"/>
  <c r="E51" i="1"/>
  <c r="E34" i="1"/>
  <c r="E20" i="1" s="1"/>
  <c r="E625" i="1"/>
  <c r="E391" i="1"/>
  <c r="G33" i="2"/>
  <c r="E314" i="1"/>
  <c r="E313" i="1" s="1"/>
  <c r="E138" i="1"/>
  <c r="E137" i="1" s="1"/>
  <c r="E342" i="1"/>
  <c r="G457" i="3"/>
  <c r="I457" i="3" s="1"/>
  <c r="G609" i="2" l="1"/>
  <c r="G549" i="2"/>
  <c r="G701" i="2"/>
  <c r="G823" i="2"/>
  <c r="G880" i="2"/>
  <c r="G830" i="2"/>
  <c r="G77" i="2"/>
  <c r="G333" i="2"/>
  <c r="G364" i="2"/>
  <c r="G497" i="2"/>
  <c r="G903" i="2"/>
  <c r="G944" i="2"/>
  <c r="G224" i="2"/>
  <c r="G529" i="2"/>
  <c r="G856" i="2"/>
  <c r="G250" i="2"/>
  <c r="G300" i="2"/>
  <c r="G743" i="2"/>
  <c r="G279" i="2"/>
  <c r="G442" i="2"/>
  <c r="G807" i="2"/>
  <c r="E455" i="1"/>
  <c r="G107" i="2"/>
  <c r="E205" i="1"/>
  <c r="E50" i="1"/>
  <c r="E390" i="1"/>
  <c r="H26" i="3"/>
  <c r="H998" i="3" s="1"/>
  <c r="E319" i="1"/>
  <c r="G469" i="3"/>
  <c r="I469" i="3" s="1"/>
  <c r="G528" i="2" l="1"/>
  <c r="G223" i="2"/>
  <c r="G767" i="2"/>
  <c r="G278" i="2"/>
  <c r="G548" i="2"/>
  <c r="G943" i="2"/>
  <c r="G879" i="2"/>
  <c r="G822" i="2"/>
  <c r="G413" i="2"/>
  <c r="G12" i="2"/>
  <c r="E580" i="1"/>
  <c r="G303" i="3"/>
  <c r="I303" i="3" s="1"/>
  <c r="G849" i="3"/>
  <c r="I849" i="3" s="1"/>
  <c r="G804" i="3"/>
  <c r="I804" i="3" s="1"/>
  <c r="G801" i="3"/>
  <c r="I801" i="3" s="1"/>
  <c r="G951" i="2" l="1"/>
  <c r="E626" i="1"/>
  <c r="G993" i="3"/>
  <c r="I993" i="3" s="1"/>
  <c r="G990" i="3"/>
  <c r="I990" i="3" s="1"/>
  <c r="G979" i="3"/>
  <c r="I979" i="3" s="1"/>
  <c r="G143" i="3"/>
  <c r="I143" i="3" s="1"/>
  <c r="G141" i="3"/>
  <c r="I141" i="3" s="1"/>
  <c r="G139" i="3"/>
  <c r="I139" i="3" s="1"/>
  <c r="F897" i="2"/>
  <c r="F894" i="2"/>
  <c r="H894" i="2" s="1"/>
  <c r="G720" i="3"/>
  <c r="I720" i="3" s="1"/>
  <c r="G718" i="3"/>
  <c r="I718" i="3" s="1"/>
  <c r="G55" i="3"/>
  <c r="I55" i="3" s="1"/>
  <c r="G57" i="3"/>
  <c r="I57" i="3" s="1"/>
  <c r="G668" i="3"/>
  <c r="I668" i="3" s="1"/>
  <c r="G661" i="3"/>
  <c r="I661" i="3" s="1"/>
  <c r="G756" i="3"/>
  <c r="I756" i="3" s="1"/>
  <c r="G634" i="3"/>
  <c r="I634" i="3" s="1"/>
  <c r="G433" i="3"/>
  <c r="I433" i="3" s="1"/>
  <c r="F896" i="2" l="1"/>
  <c r="H896" i="2" s="1"/>
  <c r="H897" i="2"/>
  <c r="G717" i="3"/>
  <c r="I717" i="3" s="1"/>
  <c r="G343" i="3"/>
  <c r="I343" i="3" s="1"/>
  <c r="G486" i="3"/>
  <c r="I486" i="3" s="1"/>
  <c r="G488" i="3"/>
  <c r="I488" i="3" s="1"/>
  <c r="G997" i="3"/>
  <c r="I997" i="3" s="1"/>
  <c r="G995" i="3"/>
  <c r="I995" i="3" s="1"/>
  <c r="G146" i="3"/>
  <c r="I146" i="3" s="1"/>
  <c r="F893" i="2" l="1"/>
  <c r="H893" i="2" s="1"/>
  <c r="G65" i="3"/>
  <c r="I65" i="3" s="1"/>
  <c r="G69" i="3"/>
  <c r="I69" i="3" s="1"/>
  <c r="G950" i="3"/>
  <c r="I950" i="3" s="1"/>
  <c r="G954" i="3"/>
  <c r="I954" i="3" s="1"/>
  <c r="G294" i="3" l="1"/>
  <c r="I294" i="3" s="1"/>
  <c r="F448" i="2" l="1"/>
  <c r="D199" i="1" s="1"/>
  <c r="G420" i="3"/>
  <c r="G134" i="3"/>
  <c r="I134" i="3" s="1"/>
  <c r="G132" i="3"/>
  <c r="I132" i="3" s="1"/>
  <c r="G365" i="3"/>
  <c r="I365" i="3" s="1"/>
  <c r="G363" i="3"/>
  <c r="I363" i="3" s="1"/>
  <c r="F115" i="2"/>
  <c r="G94" i="3"/>
  <c r="I94" i="3" s="1"/>
  <c r="G93" i="3"/>
  <c r="I93" i="3" s="1"/>
  <c r="G106" i="3"/>
  <c r="I106" i="3" s="1"/>
  <c r="G108" i="3"/>
  <c r="I108" i="3" s="1"/>
  <c r="G419" i="3" l="1"/>
  <c r="I420" i="3"/>
  <c r="F114" i="2"/>
  <c r="H114" i="2" s="1"/>
  <c r="H115" i="2"/>
  <c r="F447" i="2"/>
  <c r="H448" i="2"/>
  <c r="D40" i="1"/>
  <c r="G418" i="3" l="1"/>
  <c r="I419" i="3"/>
  <c r="F446" i="2"/>
  <c r="H447" i="2"/>
  <c r="D39" i="1"/>
  <c r="F39" i="1" s="1"/>
  <c r="F40" i="1"/>
  <c r="G417" i="3" l="1"/>
  <c r="I418" i="3"/>
  <c r="F445" i="2"/>
  <c r="H446" i="2"/>
  <c r="G983" i="3"/>
  <c r="I983" i="3" s="1"/>
  <c r="G981" i="3"/>
  <c r="I981" i="3" s="1"/>
  <c r="F766" i="2"/>
  <c r="H766" i="2" s="1"/>
  <c r="G960" i="3"/>
  <c r="I960" i="3" s="1"/>
  <c r="G859" i="3"/>
  <c r="I859" i="3" s="1"/>
  <c r="G856" i="3"/>
  <c r="I856" i="3" s="1"/>
  <c r="G676" i="3"/>
  <c r="I676" i="3" s="1"/>
  <c r="G674" i="3"/>
  <c r="I674" i="3" s="1"/>
  <c r="G416" i="3" l="1"/>
  <c r="I416" i="3" s="1"/>
  <c r="I417" i="3"/>
  <c r="F444" i="2"/>
  <c r="H445" i="2"/>
  <c r="G404" i="3"/>
  <c r="I404" i="3" s="1"/>
  <c r="G332" i="3"/>
  <c r="I332" i="3" s="1"/>
  <c r="G272" i="3"/>
  <c r="I272" i="3" s="1"/>
  <c r="G200" i="3"/>
  <c r="I200" i="3" s="1"/>
  <c r="G202" i="3"/>
  <c r="I202" i="3" s="1"/>
  <c r="G189" i="3"/>
  <c r="I189" i="3" s="1"/>
  <c r="G180" i="3"/>
  <c r="F200" i="2" l="1"/>
  <c r="H200" i="2" s="1"/>
  <c r="I180" i="3"/>
  <c r="D463" i="1"/>
  <c r="F463" i="1" s="1"/>
  <c r="F443" i="2"/>
  <c r="H443" i="2" s="1"/>
  <c r="H444" i="2"/>
  <c r="G179" i="3"/>
  <c r="G177" i="3"/>
  <c r="I177" i="3" s="1"/>
  <c r="F199" i="2" l="1"/>
  <c r="H199" i="2" s="1"/>
  <c r="D462" i="1"/>
  <c r="D461" i="1" s="1"/>
  <c r="F461" i="1" s="1"/>
  <c r="G178" i="3"/>
  <c r="I178" i="3" s="1"/>
  <c r="I179" i="3"/>
  <c r="F198" i="2"/>
  <c r="H198" i="2" s="1"/>
  <c r="G171" i="3"/>
  <c r="I171" i="3" s="1"/>
  <c r="G82" i="3"/>
  <c r="I82" i="3" s="1"/>
  <c r="F462" i="1" l="1"/>
  <c r="F320" i="2"/>
  <c r="F319" i="2" l="1"/>
  <c r="H320" i="2"/>
  <c r="D524" i="1"/>
  <c r="F318" i="2" l="1"/>
  <c r="H318" i="2" s="1"/>
  <c r="H319" i="2"/>
  <c r="D523" i="1"/>
  <c r="F524" i="1"/>
  <c r="G299" i="3"/>
  <c r="G298" i="3" l="1"/>
  <c r="I298" i="3" s="1"/>
  <c r="I299" i="3"/>
  <c r="D522" i="1"/>
  <c r="F522" i="1" s="1"/>
  <c r="F523" i="1"/>
  <c r="F599" i="2"/>
  <c r="G527" i="3"/>
  <c r="I527" i="3" s="1"/>
  <c r="F598" i="2" l="1"/>
  <c r="H598" i="2" s="1"/>
  <c r="H599" i="2"/>
  <c r="D558" i="1"/>
  <c r="F674" i="2"/>
  <c r="G539" i="3"/>
  <c r="G349" i="3"/>
  <c r="I349" i="3" s="1"/>
  <c r="G926" i="3"/>
  <c r="I926" i="3" s="1"/>
  <c r="G810" i="3"/>
  <c r="I810" i="3" s="1"/>
  <c r="G243" i="3"/>
  <c r="I243" i="3" s="1"/>
  <c r="G813" i="3"/>
  <c r="I813" i="3" s="1"/>
  <c r="G538" i="3" l="1"/>
  <c r="I539" i="3"/>
  <c r="F673" i="2"/>
  <c r="H674" i="2"/>
  <c r="D557" i="1"/>
  <c r="F557" i="1" s="1"/>
  <c r="F558" i="1"/>
  <c r="G733" i="3"/>
  <c r="I733" i="3" s="1"/>
  <c r="G712" i="3"/>
  <c r="I712" i="3" s="1"/>
  <c r="G537" i="3" l="1"/>
  <c r="I538" i="3"/>
  <c r="F672" i="2"/>
  <c r="H673" i="2"/>
  <c r="G265" i="3"/>
  <c r="I265" i="3" s="1"/>
  <c r="G786" i="3"/>
  <c r="I786" i="3" s="1"/>
  <c r="G783" i="3"/>
  <c r="I783" i="3" s="1"/>
  <c r="G328" i="3"/>
  <c r="G253" i="3"/>
  <c r="I253" i="3" s="1"/>
  <c r="G220" i="3"/>
  <c r="I220" i="3" s="1"/>
  <c r="G361" i="3"/>
  <c r="I361" i="3" s="1"/>
  <c r="I328" i="3" l="1"/>
  <c r="F348" i="2"/>
  <c r="G536" i="3"/>
  <c r="I537" i="3"/>
  <c r="F671" i="2"/>
  <c r="H672" i="2"/>
  <c r="G883" i="3"/>
  <c r="I883" i="3" s="1"/>
  <c r="G739" i="3"/>
  <c r="I739" i="3" s="1"/>
  <c r="G620" i="3"/>
  <c r="I620" i="3" s="1"/>
  <c r="G236" i="3"/>
  <c r="I236" i="3" s="1"/>
  <c r="G535" i="3" l="1"/>
  <c r="I535" i="3" s="1"/>
  <c r="I536" i="3"/>
  <c r="F670" i="2"/>
  <c r="H671" i="2"/>
  <c r="G381" i="3"/>
  <c r="I381" i="3" s="1"/>
  <c r="F73" i="2"/>
  <c r="F71" i="2"/>
  <c r="G72" i="3"/>
  <c r="I72" i="3" s="1"/>
  <c r="G74" i="3"/>
  <c r="I74" i="3" s="1"/>
  <c r="F207" i="2"/>
  <c r="H207" i="2" s="1"/>
  <c r="G186" i="3"/>
  <c r="I186" i="3" s="1"/>
  <c r="F328" i="2"/>
  <c r="G307" i="3"/>
  <c r="G288" i="3"/>
  <c r="I288" i="3" s="1"/>
  <c r="G715" i="3"/>
  <c r="I715" i="3" s="1"/>
  <c r="F601" i="2"/>
  <c r="G529" i="3"/>
  <c r="I307" i="3" l="1"/>
  <c r="G306" i="3"/>
  <c r="G526" i="3"/>
  <c r="I526" i="3" s="1"/>
  <c r="I529" i="3"/>
  <c r="D560" i="1"/>
  <c r="F560" i="1" s="1"/>
  <c r="H601" i="2"/>
  <c r="D538" i="1"/>
  <c r="F538" i="1" s="1"/>
  <c r="H328" i="2"/>
  <c r="F72" i="2"/>
  <c r="H72" i="2" s="1"/>
  <c r="H73" i="2"/>
  <c r="F70" i="2"/>
  <c r="H70" i="2" s="1"/>
  <c r="H71" i="2"/>
  <c r="F669" i="2"/>
  <c r="H669" i="2" s="1"/>
  <c r="H670" i="2"/>
  <c r="D559" i="1"/>
  <c r="F206" i="2"/>
  <c r="H206" i="2" s="1"/>
  <c r="D612" i="1"/>
  <c r="G71" i="3"/>
  <c r="I71" i="3" s="1"/>
  <c r="F327" i="2"/>
  <c r="F600" i="2"/>
  <c r="G843" i="3"/>
  <c r="I843" i="3" s="1"/>
  <c r="G562" i="3"/>
  <c r="I562" i="3" s="1"/>
  <c r="G494" i="3"/>
  <c r="I494" i="3" s="1"/>
  <c r="H327" i="2" l="1"/>
  <c r="F326" i="2"/>
  <c r="F69" i="2"/>
  <c r="H69" i="2" s="1"/>
  <c r="D537" i="1"/>
  <c r="F597" i="2"/>
  <c r="H597" i="2" s="1"/>
  <c r="H600" i="2"/>
  <c r="D611" i="1"/>
  <c r="F611" i="1" s="1"/>
  <c r="F612" i="1"/>
  <c r="D556" i="1"/>
  <c r="F556" i="1" s="1"/>
  <c r="F559" i="1"/>
  <c r="G324" i="3"/>
  <c r="I324" i="3" l="1"/>
  <c r="F344" i="2"/>
  <c r="F537" i="1"/>
  <c r="D536" i="1"/>
  <c r="F691" i="2"/>
  <c r="G547" i="3"/>
  <c r="I547" i="3" s="1"/>
  <c r="G546" i="3"/>
  <c r="I546" i="3" s="1"/>
  <c r="F690" i="2" l="1"/>
  <c r="H690" i="2" s="1"/>
  <c r="H691" i="2"/>
  <c r="D569" i="1"/>
  <c r="G579" i="3"/>
  <c r="I579" i="3" s="1"/>
  <c r="D568" i="1" l="1"/>
  <c r="F568" i="1" s="1"/>
  <c r="F569" i="1"/>
  <c r="D55" i="1"/>
  <c r="F555" i="2"/>
  <c r="G793" i="3"/>
  <c r="G792" i="3" s="1"/>
  <c r="D514" i="1"/>
  <c r="F469" i="2"/>
  <c r="G441" i="3"/>
  <c r="G440" i="3" l="1"/>
  <c r="I440" i="3" s="1"/>
  <c r="I441" i="3"/>
  <c r="I793" i="3"/>
  <c r="F554" i="2"/>
  <c r="H555" i="2"/>
  <c r="F468" i="2"/>
  <c r="H469" i="2"/>
  <c r="D54" i="1"/>
  <c r="F55" i="1"/>
  <c r="D513" i="1"/>
  <c r="F514" i="1"/>
  <c r="G449" i="3"/>
  <c r="I449" i="3" s="1"/>
  <c r="G439" i="3"/>
  <c r="I439" i="3" s="1"/>
  <c r="G929" i="3"/>
  <c r="I929" i="3" s="1"/>
  <c r="G886" i="3"/>
  <c r="I886" i="3" s="1"/>
  <c r="G114" i="3"/>
  <c r="I114" i="3" s="1"/>
  <c r="G159" i="3"/>
  <c r="I159" i="3" s="1"/>
  <c r="G611" i="3"/>
  <c r="I611" i="3" s="1"/>
  <c r="G585" i="3"/>
  <c r="I585" i="3" s="1"/>
  <c r="I792" i="3" l="1"/>
  <c r="G791" i="3"/>
  <c r="F467" i="2"/>
  <c r="H467" i="2" s="1"/>
  <c r="H468" i="2"/>
  <c r="F553" i="2"/>
  <c r="H554" i="2"/>
  <c r="D512" i="1"/>
  <c r="F512" i="1" s="1"/>
  <c r="F513" i="1"/>
  <c r="D53" i="1"/>
  <c r="F54" i="1"/>
  <c r="G427" i="3"/>
  <c r="I427" i="3" s="1"/>
  <c r="G628" i="3"/>
  <c r="I628" i="3" s="1"/>
  <c r="H553" i="2" l="1"/>
  <c r="F552" i="2"/>
  <c r="F53" i="1"/>
  <c r="D52" i="1"/>
  <c r="G896" i="3"/>
  <c r="I896" i="3" s="1"/>
  <c r="G744" i="3"/>
  <c r="I744" i="3" s="1"/>
  <c r="G891" i="3"/>
  <c r="I891" i="3" s="1"/>
  <c r="G934" i="3" l="1"/>
  <c r="G210" i="3"/>
  <c r="I210" i="3" s="1"/>
  <c r="G239" i="3"/>
  <c r="I239" i="3" s="1"/>
  <c r="G225" i="3"/>
  <c r="I225" i="3" s="1"/>
  <c r="G213" i="3"/>
  <c r="I213" i="3" s="1"/>
  <c r="G478" i="3"/>
  <c r="I478" i="3" s="1"/>
  <c r="I934" i="3" l="1"/>
  <c r="F725" i="2"/>
  <c r="G229" i="3"/>
  <c r="I229" i="3" s="1"/>
  <c r="G513" i="3" l="1"/>
  <c r="I513" i="3" s="1"/>
  <c r="G508" i="3"/>
  <c r="I508" i="3" s="1"/>
  <c r="G916" i="3" l="1"/>
  <c r="I916" i="3" s="1"/>
  <c r="G952" i="3"/>
  <c r="I952" i="3" s="1"/>
  <c r="G877" i="3"/>
  <c r="I877" i="3" s="1"/>
  <c r="G920" i="3" l="1"/>
  <c r="I920" i="3" s="1"/>
  <c r="G798" i="3" l="1"/>
  <c r="I798" i="3" s="1"/>
  <c r="G152" i="3" l="1"/>
  <c r="I152" i="3" s="1"/>
  <c r="G393" i="3" l="1"/>
  <c r="I393" i="3" s="1"/>
  <c r="G702" i="3"/>
  <c r="I702" i="3" s="1"/>
  <c r="G392" i="3" l="1"/>
  <c r="F420" i="2"/>
  <c r="H420" i="2" s="1"/>
  <c r="G391" i="3" l="1"/>
  <c r="I392" i="3"/>
  <c r="D552" i="1"/>
  <c r="F419" i="2"/>
  <c r="G390" i="3" l="1"/>
  <c r="I391" i="3"/>
  <c r="F418" i="2"/>
  <c r="H419" i="2"/>
  <c r="D551" i="1"/>
  <c r="F552" i="1"/>
  <c r="I390" i="3" l="1"/>
  <c r="G389" i="3"/>
  <c r="F417" i="2"/>
  <c r="H418" i="2"/>
  <c r="D198" i="1"/>
  <c r="F199" i="1"/>
  <c r="D550" i="1"/>
  <c r="F551" i="1"/>
  <c r="F306" i="2"/>
  <c r="F198" i="1" l="1"/>
  <c r="D197" i="1"/>
  <c r="H417" i="2"/>
  <c r="F416" i="2"/>
  <c r="F305" i="2"/>
  <c r="H305" i="2" s="1"/>
  <c r="H306" i="2"/>
  <c r="D549" i="1"/>
  <c r="F550" i="1"/>
  <c r="D446" i="1"/>
  <c r="G285" i="3"/>
  <c r="I285" i="3" s="1"/>
  <c r="F549" i="1" l="1"/>
  <c r="D548" i="1"/>
  <c r="D445" i="1"/>
  <c r="F445" i="1" s="1"/>
  <c r="F446" i="1"/>
  <c r="G710" i="3"/>
  <c r="I710" i="3" s="1"/>
  <c r="G520" i="3"/>
  <c r="I520" i="3" s="1"/>
  <c r="G86" i="3"/>
  <c r="I86" i="3" s="1"/>
  <c r="G533" i="3"/>
  <c r="I533" i="3" s="1"/>
  <c r="G463" i="3"/>
  <c r="I463" i="3" s="1"/>
  <c r="G460" i="3"/>
  <c r="I460" i="3" s="1"/>
  <c r="G454" i="3"/>
  <c r="I454" i="3" s="1"/>
  <c r="G291" i="3" l="1"/>
  <c r="I291" i="3" s="1"/>
  <c r="G774" i="3"/>
  <c r="I774" i="3" s="1"/>
  <c r="G682" i="3"/>
  <c r="I682" i="3" s="1"/>
  <c r="G823" i="3" l="1"/>
  <c r="I823" i="3" s="1"/>
  <c r="G818" i="3"/>
  <c r="I818" i="3" s="1"/>
  <c r="G623" i="3" l="1"/>
  <c r="I623" i="3" s="1"/>
  <c r="G568" i="3"/>
  <c r="I568" i="3" s="1"/>
  <c r="G248" i="3"/>
  <c r="I248" i="3" s="1"/>
  <c r="G355" i="3"/>
  <c r="I355" i="3" s="1"/>
  <c r="G128" i="3"/>
  <c r="I128" i="3" s="1"/>
  <c r="G183" i="3"/>
  <c r="I183" i="3" s="1"/>
  <c r="G606" i="3"/>
  <c r="I606" i="3" s="1"/>
  <c r="G119" i="3"/>
  <c r="I119" i="3" s="1"/>
  <c r="G379" i="3"/>
  <c r="I379" i="3" s="1"/>
  <c r="G161" i="3"/>
  <c r="I161" i="3" s="1"/>
  <c r="G647" i="3"/>
  <c r="I647" i="3" s="1"/>
  <c r="G59" i="3"/>
  <c r="I59" i="3" s="1"/>
  <c r="G551" i="3" l="1"/>
  <c r="I551" i="3" s="1"/>
  <c r="F689" i="2" l="1"/>
  <c r="G545" i="3"/>
  <c r="F932" i="2"/>
  <c r="G755" i="3"/>
  <c r="F802" i="2"/>
  <c r="H802" i="2" s="1"/>
  <c r="G633" i="3"/>
  <c r="F460" i="2"/>
  <c r="G432" i="3"/>
  <c r="G431" i="3" l="1"/>
  <c r="I432" i="3"/>
  <c r="G632" i="3"/>
  <c r="I633" i="3"/>
  <c r="G754" i="3"/>
  <c r="I755" i="3"/>
  <c r="G544" i="3"/>
  <c r="I544" i="3" s="1"/>
  <c r="I545" i="3"/>
  <c r="D411" i="1"/>
  <c r="F411" i="1" s="1"/>
  <c r="H460" i="2"/>
  <c r="F931" i="2"/>
  <c r="H932" i="2"/>
  <c r="F688" i="2"/>
  <c r="H689" i="2"/>
  <c r="F801" i="2"/>
  <c r="D413" i="1"/>
  <c r="D567" i="1"/>
  <c r="F459" i="2"/>
  <c r="D410" i="1" l="1"/>
  <c r="F410" i="1" s="1"/>
  <c r="G753" i="3"/>
  <c r="I754" i="3"/>
  <c r="G631" i="3"/>
  <c r="I632" i="3"/>
  <c r="G430" i="3"/>
  <c r="I430" i="3" s="1"/>
  <c r="I431" i="3"/>
  <c r="F458" i="2"/>
  <c r="H459" i="2"/>
  <c r="F800" i="2"/>
  <c r="H801" i="2"/>
  <c r="F687" i="2"/>
  <c r="H687" i="2" s="1"/>
  <c r="H688" i="2"/>
  <c r="F930" i="2"/>
  <c r="H931" i="2"/>
  <c r="D412" i="1"/>
  <c r="F412" i="1" s="1"/>
  <c r="F413" i="1"/>
  <c r="D566" i="1"/>
  <c r="F567" i="1"/>
  <c r="G480" i="3"/>
  <c r="I480" i="3" s="1"/>
  <c r="F855" i="2"/>
  <c r="G686" i="3"/>
  <c r="G868" i="3"/>
  <c r="F634" i="2"/>
  <c r="G861" i="3"/>
  <c r="G865" i="3"/>
  <c r="I865" i="3" s="1"/>
  <c r="G970" i="3"/>
  <c r="I970" i="3" s="1"/>
  <c r="G968" i="3"/>
  <c r="I968" i="3" s="1"/>
  <c r="F625" i="2"/>
  <c r="G852" i="3"/>
  <c r="F618" i="2"/>
  <c r="G845" i="3"/>
  <c r="G699" i="3"/>
  <c r="I699" i="3" s="1"/>
  <c r="G945" i="3"/>
  <c r="G591" i="3"/>
  <c r="G400" i="3"/>
  <c r="I686" i="3" l="1"/>
  <c r="G685" i="3"/>
  <c r="G684" i="3" s="1"/>
  <c r="D409" i="1"/>
  <c r="D408" i="1" s="1"/>
  <c r="G590" i="3"/>
  <c r="I591" i="3"/>
  <c r="G860" i="3"/>
  <c r="I860" i="3" s="1"/>
  <c r="I861" i="3"/>
  <c r="F640" i="2"/>
  <c r="H640" i="2" s="1"/>
  <c r="I868" i="3"/>
  <c r="G399" i="3"/>
  <c r="I400" i="3"/>
  <c r="F749" i="2"/>
  <c r="H749" i="2" s="1"/>
  <c r="I945" i="3"/>
  <c r="G844" i="3"/>
  <c r="I844" i="3" s="1"/>
  <c r="I845" i="3"/>
  <c r="G851" i="3"/>
  <c r="I851" i="3" s="1"/>
  <c r="I852" i="3"/>
  <c r="G630" i="3"/>
  <c r="I631" i="3"/>
  <c r="G752" i="3"/>
  <c r="I753" i="3"/>
  <c r="F617" i="2"/>
  <c r="H618" i="2"/>
  <c r="F624" i="2"/>
  <c r="H625" i="2"/>
  <c r="D107" i="1"/>
  <c r="D106" i="1" s="1"/>
  <c r="F633" i="2"/>
  <c r="H634" i="2"/>
  <c r="F854" i="2"/>
  <c r="H855" i="2"/>
  <c r="F929" i="2"/>
  <c r="H930" i="2"/>
  <c r="F799" i="2"/>
  <c r="H800" i="2"/>
  <c r="F457" i="2"/>
  <c r="H458" i="2"/>
  <c r="F409" i="1"/>
  <c r="D565" i="1"/>
  <c r="F565" i="1" s="1"/>
  <c r="F566" i="1"/>
  <c r="G867" i="3"/>
  <c r="D295" i="1"/>
  <c r="F427" i="2"/>
  <c r="D101" i="1"/>
  <c r="F639" i="2"/>
  <c r="D92" i="1"/>
  <c r="D80" i="1"/>
  <c r="H854" i="2" l="1"/>
  <c r="F853" i="2"/>
  <c r="F852" i="2" s="1"/>
  <c r="F107" i="1"/>
  <c r="G866" i="3"/>
  <c r="I866" i="3" s="1"/>
  <c r="I867" i="3"/>
  <c r="G751" i="3"/>
  <c r="I751" i="3" s="1"/>
  <c r="I752" i="3"/>
  <c r="G629" i="3"/>
  <c r="I629" i="3" s="1"/>
  <c r="I630" i="3"/>
  <c r="G398" i="3"/>
  <c r="I399" i="3"/>
  <c r="G589" i="3"/>
  <c r="I590" i="3"/>
  <c r="F638" i="2"/>
  <c r="H638" i="2" s="1"/>
  <c r="H639" i="2"/>
  <c r="F426" i="2"/>
  <c r="H427" i="2"/>
  <c r="F456" i="2"/>
  <c r="H457" i="2"/>
  <c r="F798" i="2"/>
  <c r="H799" i="2"/>
  <c r="F928" i="2"/>
  <c r="H929" i="2"/>
  <c r="F632" i="2"/>
  <c r="H632" i="2" s="1"/>
  <c r="H633" i="2"/>
  <c r="F623" i="2"/>
  <c r="H623" i="2" s="1"/>
  <c r="H624" i="2"/>
  <c r="F616" i="2"/>
  <c r="H616" i="2" s="1"/>
  <c r="H617" i="2"/>
  <c r="D79" i="1"/>
  <c r="F80" i="1"/>
  <c r="D91" i="1"/>
  <c r="F92" i="1"/>
  <c r="D100" i="1"/>
  <c r="F101" i="1"/>
  <c r="D294" i="1"/>
  <c r="F295" i="1"/>
  <c r="D105" i="1"/>
  <c r="F105" i="1" s="1"/>
  <c r="F106" i="1"/>
  <c r="D407" i="1"/>
  <c r="F407" i="1" s="1"/>
  <c r="F408" i="1"/>
  <c r="D301" i="1"/>
  <c r="F209" i="2"/>
  <c r="G188" i="3"/>
  <c r="F203" i="2"/>
  <c r="G182" i="3"/>
  <c r="F294" i="1" l="1"/>
  <c r="D293" i="1"/>
  <c r="D292" i="1" s="1"/>
  <c r="H456" i="2"/>
  <c r="F455" i="2"/>
  <c r="G181" i="3"/>
  <c r="I181" i="3" s="1"/>
  <c r="I182" i="3"/>
  <c r="G185" i="3"/>
  <c r="I185" i="3" s="1"/>
  <c r="I188" i="3"/>
  <c r="G588" i="3"/>
  <c r="I589" i="3"/>
  <c r="G397" i="3"/>
  <c r="I397" i="3" s="1"/>
  <c r="I398" i="3"/>
  <c r="F202" i="2"/>
  <c r="H203" i="2"/>
  <c r="D614" i="1"/>
  <c r="F614" i="1" s="1"/>
  <c r="H209" i="2"/>
  <c r="F927" i="2"/>
  <c r="H927" i="2" s="1"/>
  <c r="H928" i="2"/>
  <c r="F797" i="2"/>
  <c r="H797" i="2" s="1"/>
  <c r="H798" i="2"/>
  <c r="F425" i="2"/>
  <c r="H426" i="2"/>
  <c r="D300" i="1"/>
  <c r="F301" i="1"/>
  <c r="D99" i="1"/>
  <c r="F99" i="1" s="1"/>
  <c r="F100" i="1"/>
  <c r="D90" i="1"/>
  <c r="F90" i="1" s="1"/>
  <c r="F91" i="1"/>
  <c r="D78" i="1"/>
  <c r="F78" i="1" s="1"/>
  <c r="F79" i="1"/>
  <c r="F208" i="2"/>
  <c r="D466" i="1"/>
  <c r="D613" i="1" l="1"/>
  <c r="D610" i="1" s="1"/>
  <c r="F610" i="1" s="1"/>
  <c r="G587" i="3"/>
  <c r="I587" i="3" s="1"/>
  <c r="I588" i="3"/>
  <c r="F205" i="2"/>
  <c r="H205" i="2" s="1"/>
  <c r="H208" i="2"/>
  <c r="F424" i="2"/>
  <c r="H424" i="2" s="1"/>
  <c r="H425" i="2"/>
  <c r="F201" i="2"/>
  <c r="H201" i="2" s="1"/>
  <c r="H202" i="2"/>
  <c r="D465" i="1"/>
  <c r="F466" i="1"/>
  <c r="D299" i="1"/>
  <c r="F300" i="1"/>
  <c r="F717" i="2"/>
  <c r="G925" i="3"/>
  <c r="F655" i="2"/>
  <c r="G882" i="3"/>
  <c r="F571" i="2"/>
  <c r="H571" i="2" s="1"/>
  <c r="G809" i="3"/>
  <c r="F788" i="2"/>
  <c r="G619" i="3"/>
  <c r="F915" i="2"/>
  <c r="G738" i="3"/>
  <c r="G270" i="3"/>
  <c r="I270" i="3" s="1"/>
  <c r="F472" i="2"/>
  <c r="G444" i="3"/>
  <c r="F613" i="1" l="1"/>
  <c r="G737" i="3"/>
  <c r="I738" i="3"/>
  <c r="G618" i="3"/>
  <c r="I618" i="3" s="1"/>
  <c r="I619" i="3"/>
  <c r="G808" i="3"/>
  <c r="I808" i="3" s="1"/>
  <c r="I809" i="3"/>
  <c r="G881" i="3"/>
  <c r="I881" i="3" s="1"/>
  <c r="I882" i="3"/>
  <c r="G924" i="3"/>
  <c r="I924" i="3" s="1"/>
  <c r="I925" i="3"/>
  <c r="G443" i="3"/>
  <c r="I443" i="3" s="1"/>
  <c r="I444" i="3"/>
  <c r="F471" i="2"/>
  <c r="H472" i="2"/>
  <c r="F914" i="2"/>
  <c r="H915" i="2"/>
  <c r="F787" i="2"/>
  <c r="H788" i="2"/>
  <c r="F654" i="2"/>
  <c r="H655" i="2"/>
  <c r="F716" i="2"/>
  <c r="H717" i="2"/>
  <c r="D298" i="1"/>
  <c r="F298" i="1" s="1"/>
  <c r="F299" i="1"/>
  <c r="D464" i="1"/>
  <c r="F464" i="1" s="1"/>
  <c r="F465" i="1"/>
  <c r="F570" i="2"/>
  <c r="D212" i="1"/>
  <c r="D517" i="1"/>
  <c r="G736" i="3" l="1"/>
  <c r="I737" i="3"/>
  <c r="F569" i="2"/>
  <c r="H569" i="2" s="1"/>
  <c r="H570" i="2"/>
  <c r="F715" i="2"/>
  <c r="H715" i="2" s="1"/>
  <c r="H716" i="2"/>
  <c r="F653" i="2"/>
  <c r="H653" i="2" s="1"/>
  <c r="H654" i="2"/>
  <c r="F786" i="2"/>
  <c r="H786" i="2" s="1"/>
  <c r="H787" i="2"/>
  <c r="F913" i="2"/>
  <c r="H914" i="2"/>
  <c r="F470" i="2"/>
  <c r="H470" i="2" s="1"/>
  <c r="H471" i="2"/>
  <c r="D516" i="1"/>
  <c r="F517" i="1"/>
  <c r="D211" i="1"/>
  <c r="F211" i="1" s="1"/>
  <c r="F212" i="1"/>
  <c r="F729" i="2"/>
  <c r="H729" i="2" s="1"/>
  <c r="G937" i="3"/>
  <c r="F711" i="2"/>
  <c r="G919" i="3"/>
  <c r="F700" i="2"/>
  <c r="G908" i="3"/>
  <c r="F649" i="2"/>
  <c r="G876" i="3"/>
  <c r="F608" i="2"/>
  <c r="G835" i="3"/>
  <c r="G834" i="3" l="1"/>
  <c r="I835" i="3"/>
  <c r="G875" i="3"/>
  <c r="I876" i="3"/>
  <c r="G907" i="3"/>
  <c r="I908" i="3"/>
  <c r="G918" i="3"/>
  <c r="I919" i="3"/>
  <c r="G936" i="3"/>
  <c r="I937" i="3"/>
  <c r="G735" i="3"/>
  <c r="I735" i="3" s="1"/>
  <c r="I736" i="3"/>
  <c r="F607" i="2"/>
  <c r="H608" i="2"/>
  <c r="F648" i="2"/>
  <c r="H649" i="2"/>
  <c r="F699" i="2"/>
  <c r="H699" i="2" s="1"/>
  <c r="H700" i="2"/>
  <c r="F710" i="2"/>
  <c r="H711" i="2"/>
  <c r="F912" i="2"/>
  <c r="H913" i="2"/>
  <c r="D515" i="1"/>
  <c r="F515" i="1" s="1"/>
  <c r="F516" i="1"/>
  <c r="D124" i="1"/>
  <c r="D136" i="1"/>
  <c r="G935" i="3" l="1"/>
  <c r="I935" i="3" s="1"/>
  <c r="I936" i="3"/>
  <c r="G917" i="3"/>
  <c r="I917" i="3" s="1"/>
  <c r="I918" i="3"/>
  <c r="G906" i="3"/>
  <c r="I906" i="3" s="1"/>
  <c r="I907" i="3"/>
  <c r="G874" i="3"/>
  <c r="I875" i="3"/>
  <c r="G833" i="3"/>
  <c r="I833" i="3" s="1"/>
  <c r="I834" i="3"/>
  <c r="F911" i="2"/>
  <c r="H911" i="2" s="1"/>
  <c r="H912" i="2"/>
  <c r="F709" i="2"/>
  <c r="H710" i="2"/>
  <c r="F647" i="2"/>
  <c r="H648" i="2"/>
  <c r="F606" i="2"/>
  <c r="H607" i="2"/>
  <c r="D135" i="1"/>
  <c r="F136" i="1"/>
  <c r="D123" i="1"/>
  <c r="F124" i="1"/>
  <c r="F359" i="2"/>
  <c r="G785" i="3"/>
  <c r="F356" i="2"/>
  <c r="G782" i="3"/>
  <c r="F942" i="2"/>
  <c r="F936" i="2"/>
  <c r="G765" i="3"/>
  <c r="G759" i="3"/>
  <c r="G750" i="3"/>
  <c r="F900" i="2"/>
  <c r="G726" i="3"/>
  <c r="G723" i="3"/>
  <c r="I723" i="3" s="1"/>
  <c r="G694" i="3"/>
  <c r="F821" i="2"/>
  <c r="F817" i="2"/>
  <c r="G652" i="3"/>
  <c r="G648" i="3"/>
  <c r="I648" i="3" s="1"/>
  <c r="G646" i="3"/>
  <c r="I646" i="3" s="1"/>
  <c r="G645" i="3"/>
  <c r="F806" i="2"/>
  <c r="G637" i="3"/>
  <c r="F728" i="2"/>
  <c r="G571" i="3"/>
  <c r="F698" i="2"/>
  <c r="G554" i="3"/>
  <c r="F527" i="2"/>
  <c r="F525" i="2"/>
  <c r="F547" i="2"/>
  <c r="D624" i="1" s="1"/>
  <c r="F544" i="2"/>
  <c r="G519" i="3"/>
  <c r="G516" i="3"/>
  <c r="G499" i="3"/>
  <c r="I499" i="3" s="1"/>
  <c r="G497" i="3"/>
  <c r="I497" i="3" s="1"/>
  <c r="G518" i="3" l="1"/>
  <c r="I518" i="3" s="1"/>
  <c r="I519" i="3"/>
  <c r="G651" i="3"/>
  <c r="I652" i="3"/>
  <c r="G758" i="3"/>
  <c r="I759" i="3"/>
  <c r="G781" i="3"/>
  <c r="I782" i="3"/>
  <c r="G784" i="3"/>
  <c r="I784" i="3" s="1"/>
  <c r="I785" i="3"/>
  <c r="G515" i="3"/>
  <c r="I515" i="3" s="1"/>
  <c r="I516" i="3"/>
  <c r="G553" i="3"/>
  <c r="I554" i="3"/>
  <c r="G570" i="3"/>
  <c r="I571" i="3"/>
  <c r="G636" i="3"/>
  <c r="I637" i="3"/>
  <c r="G644" i="3"/>
  <c r="I644" i="3" s="1"/>
  <c r="I645" i="3"/>
  <c r="G693" i="3"/>
  <c r="I694" i="3"/>
  <c r="G725" i="3"/>
  <c r="I725" i="3" s="1"/>
  <c r="I726" i="3"/>
  <c r="G749" i="3"/>
  <c r="I750" i="3"/>
  <c r="G764" i="3"/>
  <c r="I765" i="3"/>
  <c r="G873" i="3"/>
  <c r="I873" i="3" s="1"/>
  <c r="I874" i="3"/>
  <c r="F546" i="2"/>
  <c r="H547" i="2"/>
  <c r="F526" i="2"/>
  <c r="H526" i="2" s="1"/>
  <c r="H527" i="2"/>
  <c r="F697" i="2"/>
  <c r="H697" i="2" s="1"/>
  <c r="H698" i="2"/>
  <c r="F727" i="2"/>
  <c r="H728" i="2"/>
  <c r="F805" i="2"/>
  <c r="H806" i="2"/>
  <c r="F820" i="2"/>
  <c r="H821" i="2"/>
  <c r="F899" i="2"/>
  <c r="H899" i="2" s="1"/>
  <c r="H900" i="2"/>
  <c r="F935" i="2"/>
  <c r="H936" i="2"/>
  <c r="F543" i="2"/>
  <c r="H544" i="2"/>
  <c r="F524" i="2"/>
  <c r="H524" i="2" s="1"/>
  <c r="H525" i="2"/>
  <c r="F816" i="2"/>
  <c r="H816" i="2" s="1"/>
  <c r="H817" i="2"/>
  <c r="F941" i="2"/>
  <c r="H942" i="2"/>
  <c r="F355" i="2"/>
  <c r="H356" i="2"/>
  <c r="F358" i="2"/>
  <c r="H359" i="2"/>
  <c r="F605" i="2"/>
  <c r="H605" i="2" s="1"/>
  <c r="H606" i="2"/>
  <c r="F646" i="2"/>
  <c r="H647" i="2"/>
  <c r="F708" i="2"/>
  <c r="H708" i="2" s="1"/>
  <c r="H709" i="2"/>
  <c r="D122" i="1"/>
  <c r="F123" i="1"/>
  <c r="D134" i="1"/>
  <c r="F134" i="1" s="1"/>
  <c r="F135" i="1"/>
  <c r="F902" i="2"/>
  <c r="F926" i="2"/>
  <c r="F696" i="2"/>
  <c r="D497" i="1"/>
  <c r="D494" i="1"/>
  <c r="F813" i="2"/>
  <c r="F870" i="2"/>
  <c r="F815" i="2"/>
  <c r="D49" i="1"/>
  <c r="G496" i="3"/>
  <c r="G780" i="3" l="1"/>
  <c r="I781" i="3"/>
  <c r="G643" i="3"/>
  <c r="G642" i="3" s="1"/>
  <c r="F523" i="2"/>
  <c r="H523" i="2" s="1"/>
  <c r="G514" i="3"/>
  <c r="I514" i="3" s="1"/>
  <c r="G722" i="3"/>
  <c r="G716" i="3" s="1"/>
  <c r="I716" i="3" s="1"/>
  <c r="G495" i="3"/>
  <c r="I495" i="3" s="1"/>
  <c r="I496" i="3"/>
  <c r="I643" i="3"/>
  <c r="G763" i="3"/>
  <c r="I764" i="3"/>
  <c r="G748" i="3"/>
  <c r="I749" i="3"/>
  <c r="G692" i="3"/>
  <c r="I693" i="3"/>
  <c r="G635" i="3"/>
  <c r="I635" i="3" s="1"/>
  <c r="I636" i="3"/>
  <c r="G569" i="3"/>
  <c r="I569" i="3" s="1"/>
  <c r="I570" i="3"/>
  <c r="G552" i="3"/>
  <c r="I552" i="3" s="1"/>
  <c r="I553" i="3"/>
  <c r="G757" i="3"/>
  <c r="I757" i="3" s="1"/>
  <c r="I758" i="3"/>
  <c r="G650" i="3"/>
  <c r="I650" i="3" s="1"/>
  <c r="I651" i="3"/>
  <c r="F812" i="2"/>
  <c r="H812" i="2" s="1"/>
  <c r="H813" i="2"/>
  <c r="F925" i="2"/>
  <c r="H926" i="2"/>
  <c r="F814" i="2"/>
  <c r="H814" i="2" s="1"/>
  <c r="H815" i="2"/>
  <c r="F869" i="2"/>
  <c r="H870" i="2"/>
  <c r="F695" i="2"/>
  <c r="H695" i="2" s="1"/>
  <c r="H696" i="2"/>
  <c r="F901" i="2"/>
  <c r="H902" i="2"/>
  <c r="F645" i="2"/>
  <c r="H645" i="2" s="1"/>
  <c r="H646" i="2"/>
  <c r="F357" i="2"/>
  <c r="H357" i="2" s="1"/>
  <c r="H358" i="2"/>
  <c r="F354" i="2"/>
  <c r="F353" i="2" s="1"/>
  <c r="H355" i="2"/>
  <c r="F940" i="2"/>
  <c r="H941" i="2"/>
  <c r="F542" i="2"/>
  <c r="H543" i="2"/>
  <c r="F934" i="2"/>
  <c r="H935" i="2"/>
  <c r="F819" i="2"/>
  <c r="H820" i="2"/>
  <c r="F804" i="2"/>
  <c r="H805" i="2"/>
  <c r="F726" i="2"/>
  <c r="H726" i="2" s="1"/>
  <c r="H727" i="2"/>
  <c r="F545" i="2"/>
  <c r="H545" i="2" s="1"/>
  <c r="H546" i="2"/>
  <c r="D48" i="1"/>
  <c r="F48" i="1" s="1"/>
  <c r="F49" i="1"/>
  <c r="D496" i="1"/>
  <c r="F497" i="1"/>
  <c r="D493" i="1"/>
  <c r="F494" i="1"/>
  <c r="D121" i="1"/>
  <c r="F121" i="1" s="1"/>
  <c r="F122" i="1"/>
  <c r="D277" i="1"/>
  <c r="D621" i="1"/>
  <c r="D45" i="1"/>
  <c r="D47" i="1"/>
  <c r="H354" i="2" l="1"/>
  <c r="I692" i="3"/>
  <c r="G691" i="3"/>
  <c r="I722" i="3"/>
  <c r="F522" i="2"/>
  <c r="H522" i="2" s="1"/>
  <c r="F811" i="2"/>
  <c r="F810" i="2" s="1"/>
  <c r="G747" i="3"/>
  <c r="I748" i="3"/>
  <c r="G762" i="3"/>
  <c r="I763" i="3"/>
  <c r="G641" i="3"/>
  <c r="I642" i="3"/>
  <c r="F803" i="2"/>
  <c r="H803" i="2" s="1"/>
  <c r="H804" i="2"/>
  <c r="F818" i="2"/>
  <c r="H818" i="2" s="1"/>
  <c r="H819" i="2"/>
  <c r="F933" i="2"/>
  <c r="H933" i="2" s="1"/>
  <c r="H934" i="2"/>
  <c r="H542" i="2"/>
  <c r="F541" i="2"/>
  <c r="H541" i="2" s="1"/>
  <c r="F939" i="2"/>
  <c r="H940" i="2"/>
  <c r="F898" i="2"/>
  <c r="H901" i="2"/>
  <c r="F868" i="2"/>
  <c r="H869" i="2"/>
  <c r="F924" i="2"/>
  <c r="H925" i="2"/>
  <c r="D44" i="1"/>
  <c r="F44" i="1" s="1"/>
  <c r="F45" i="1"/>
  <c r="D620" i="1"/>
  <c r="F620" i="1" s="1"/>
  <c r="F621" i="1"/>
  <c r="D46" i="1"/>
  <c r="F46" i="1" s="1"/>
  <c r="F47" i="1"/>
  <c r="D276" i="1"/>
  <c r="F277" i="1"/>
  <c r="D492" i="1"/>
  <c r="F493" i="1"/>
  <c r="D495" i="1"/>
  <c r="F495" i="1" s="1"/>
  <c r="F496" i="1"/>
  <c r="D43" i="1"/>
  <c r="D491" i="1" l="1"/>
  <c r="H811" i="2"/>
  <c r="F492" i="1"/>
  <c r="H868" i="2"/>
  <c r="F867" i="2"/>
  <c r="F43" i="1"/>
  <c r="D42" i="1"/>
  <c r="G640" i="3"/>
  <c r="I641" i="3"/>
  <c r="G761" i="3"/>
  <c r="I761" i="3" s="1"/>
  <c r="I762" i="3"/>
  <c r="G746" i="3"/>
  <c r="I747" i="3"/>
  <c r="F923" i="2"/>
  <c r="H924" i="2"/>
  <c r="F892" i="2"/>
  <c r="H892" i="2" s="1"/>
  <c r="H898" i="2"/>
  <c r="F938" i="2"/>
  <c r="H939" i="2"/>
  <c r="F809" i="2"/>
  <c r="H810" i="2"/>
  <c r="D275" i="1"/>
  <c r="F276" i="1"/>
  <c r="F496" i="2"/>
  <c r="F494" i="2"/>
  <c r="G468" i="3"/>
  <c r="I468" i="3" s="1"/>
  <c r="G466" i="3"/>
  <c r="I466" i="3" s="1"/>
  <c r="F441" i="2"/>
  <c r="G413" i="3"/>
  <c r="F437" i="2"/>
  <c r="G409" i="3"/>
  <c r="G403" i="3"/>
  <c r="F412" i="2"/>
  <c r="G384" i="3"/>
  <c r="G364" i="3"/>
  <c r="I364" i="3" s="1"/>
  <c r="F363" i="2"/>
  <c r="G335" i="3"/>
  <c r="G331" i="3"/>
  <c r="G319" i="3"/>
  <c r="F332" i="2"/>
  <c r="H332" i="2" s="1"/>
  <c r="G311" i="3"/>
  <c r="G302" i="3"/>
  <c r="F275" i="1" l="1"/>
  <c r="D274" i="1"/>
  <c r="G301" i="3"/>
  <c r="I301" i="3" s="1"/>
  <c r="I302" i="3"/>
  <c r="G330" i="3"/>
  <c r="I331" i="3"/>
  <c r="G383" i="3"/>
  <c r="I384" i="3"/>
  <c r="G402" i="3"/>
  <c r="I403" i="3"/>
  <c r="G408" i="3"/>
  <c r="I409" i="3"/>
  <c r="G412" i="3"/>
  <c r="I413" i="3"/>
  <c r="G310" i="3"/>
  <c r="I311" i="3"/>
  <c r="G318" i="3"/>
  <c r="I319" i="3"/>
  <c r="G334" i="3"/>
  <c r="I335" i="3"/>
  <c r="G745" i="3"/>
  <c r="I745" i="3" s="1"/>
  <c r="I746" i="3"/>
  <c r="G639" i="3"/>
  <c r="I639" i="3" s="1"/>
  <c r="I640" i="3"/>
  <c r="F362" i="2"/>
  <c r="H363" i="2"/>
  <c r="F493" i="2"/>
  <c r="H493" i="2" s="1"/>
  <c r="H494" i="2"/>
  <c r="F411" i="2"/>
  <c r="H412" i="2"/>
  <c r="F436" i="2"/>
  <c r="H437" i="2"/>
  <c r="F440" i="2"/>
  <c r="H441" i="2"/>
  <c r="F495" i="2"/>
  <c r="H495" i="2" s="1"/>
  <c r="H496" i="2"/>
  <c r="F808" i="2"/>
  <c r="H809" i="2"/>
  <c r="F937" i="2"/>
  <c r="H937" i="2" s="1"/>
  <c r="H938" i="2"/>
  <c r="F922" i="2"/>
  <c r="H923" i="2"/>
  <c r="G297" i="3"/>
  <c r="D619" i="1"/>
  <c r="G465" i="3"/>
  <c r="F431" i="2"/>
  <c r="H431" i="2" s="1"/>
  <c r="F392" i="2"/>
  <c r="F352" i="2"/>
  <c r="F339" i="2"/>
  <c r="H339" i="2" s="1"/>
  <c r="F331" i="2"/>
  <c r="F323" i="2"/>
  <c r="I465" i="3" l="1"/>
  <c r="G464" i="3"/>
  <c r="F492" i="2"/>
  <c r="G296" i="3"/>
  <c r="I296" i="3" s="1"/>
  <c r="I297" i="3"/>
  <c r="G333" i="3"/>
  <c r="I333" i="3" s="1"/>
  <c r="I334" i="3"/>
  <c r="G317" i="3"/>
  <c r="I318" i="3"/>
  <c r="G309" i="3"/>
  <c r="I309" i="3" s="1"/>
  <c r="I310" i="3"/>
  <c r="G411" i="3"/>
  <c r="I411" i="3" s="1"/>
  <c r="I412" i="3"/>
  <c r="G407" i="3"/>
  <c r="I408" i="3"/>
  <c r="G401" i="3"/>
  <c r="I402" i="3"/>
  <c r="G382" i="3"/>
  <c r="I382" i="3" s="1"/>
  <c r="I383" i="3"/>
  <c r="G329" i="3"/>
  <c r="I329" i="3" s="1"/>
  <c r="I330" i="3"/>
  <c r="F322" i="2"/>
  <c r="H323" i="2"/>
  <c r="F391" i="2"/>
  <c r="H391" i="2" s="1"/>
  <c r="H392" i="2"/>
  <c r="F330" i="2"/>
  <c r="H331" i="2"/>
  <c r="F351" i="2"/>
  <c r="H352" i="2"/>
  <c r="F921" i="2"/>
  <c r="H921" i="2" s="1"/>
  <c r="H922" i="2"/>
  <c r="F807" i="2"/>
  <c r="H807" i="2" s="1"/>
  <c r="H808" i="2"/>
  <c r="F439" i="2"/>
  <c r="H440" i="2"/>
  <c r="F435" i="2"/>
  <c r="H436" i="2"/>
  <c r="F410" i="2"/>
  <c r="H411" i="2"/>
  <c r="F361" i="2"/>
  <c r="H362" i="2"/>
  <c r="D618" i="1"/>
  <c r="F618" i="1" s="1"/>
  <c r="F619" i="1"/>
  <c r="D490" i="1"/>
  <c r="F430" i="2"/>
  <c r="D305" i="1"/>
  <c r="D402" i="1"/>
  <c r="F338" i="2"/>
  <c r="D470" i="1"/>
  <c r="D527" i="1"/>
  <c r="H492" i="2" l="1"/>
  <c r="F491" i="2"/>
  <c r="G396" i="3"/>
  <c r="I401" i="3"/>
  <c r="G406" i="3"/>
  <c r="I407" i="3"/>
  <c r="G316" i="3"/>
  <c r="I317" i="3"/>
  <c r="F337" i="2"/>
  <c r="H338" i="2"/>
  <c r="F429" i="2"/>
  <c r="H430" i="2"/>
  <c r="F360" i="2"/>
  <c r="H360" i="2" s="1"/>
  <c r="H361" i="2"/>
  <c r="F409" i="2"/>
  <c r="H409" i="2" s="1"/>
  <c r="H410" i="2"/>
  <c r="F434" i="2"/>
  <c r="H435" i="2"/>
  <c r="F438" i="2"/>
  <c r="H438" i="2" s="1"/>
  <c r="H439" i="2"/>
  <c r="F350" i="2"/>
  <c r="H351" i="2"/>
  <c r="F329" i="2"/>
  <c r="H329" i="2" s="1"/>
  <c r="H330" i="2"/>
  <c r="F321" i="2"/>
  <c r="H322" i="2"/>
  <c r="D401" i="1"/>
  <c r="F401" i="1" s="1"/>
  <c r="F402" i="1"/>
  <c r="D526" i="1"/>
  <c r="F527" i="1"/>
  <c r="D304" i="1"/>
  <c r="F305" i="1"/>
  <c r="D489" i="1"/>
  <c r="F490" i="1"/>
  <c r="D469" i="1"/>
  <c r="F470" i="1"/>
  <c r="G257" i="3"/>
  <c r="G228" i="3"/>
  <c r="F235" i="2"/>
  <c r="G214" i="3"/>
  <c r="I214" i="3" s="1"/>
  <c r="F212" i="2"/>
  <c r="G191" i="3"/>
  <c r="F183" i="2"/>
  <c r="G162" i="3"/>
  <c r="I162" i="3" s="1"/>
  <c r="F174" i="2"/>
  <c r="G153" i="3"/>
  <c r="I153" i="3" s="1"/>
  <c r="F154" i="2"/>
  <c r="F152" i="2"/>
  <c r="G133" i="3"/>
  <c r="I133" i="3" s="1"/>
  <c r="G131" i="3"/>
  <c r="I131" i="3" s="1"/>
  <c r="G118" i="3"/>
  <c r="F102" i="2"/>
  <c r="F76" i="2"/>
  <c r="H76" i="2" s="1"/>
  <c r="G81" i="3"/>
  <c r="G77" i="3"/>
  <c r="I396" i="3" l="1"/>
  <c r="G395" i="3"/>
  <c r="G227" i="3"/>
  <c r="I228" i="3"/>
  <c r="G80" i="3"/>
  <c r="I81" i="3"/>
  <c r="G190" i="3"/>
  <c r="I191" i="3"/>
  <c r="G76" i="3"/>
  <c r="I77" i="3"/>
  <c r="G117" i="3"/>
  <c r="I118" i="3"/>
  <c r="G256" i="3"/>
  <c r="I257" i="3"/>
  <c r="G315" i="3"/>
  <c r="I315" i="3" s="1"/>
  <c r="I316" i="3"/>
  <c r="G405" i="3"/>
  <c r="I405" i="3" s="1"/>
  <c r="I406" i="3"/>
  <c r="F101" i="2"/>
  <c r="H102" i="2"/>
  <c r="F151" i="2"/>
  <c r="H151" i="2" s="1"/>
  <c r="H152" i="2"/>
  <c r="F153" i="2"/>
  <c r="H153" i="2" s="1"/>
  <c r="H154" i="2"/>
  <c r="F173" i="2"/>
  <c r="H173" i="2" s="1"/>
  <c r="H174" i="2"/>
  <c r="F182" i="2"/>
  <c r="H182" i="2" s="1"/>
  <c r="H183" i="2"/>
  <c r="F211" i="2"/>
  <c r="H212" i="2"/>
  <c r="F234" i="2"/>
  <c r="H234" i="2" s="1"/>
  <c r="H235" i="2"/>
  <c r="H321" i="2"/>
  <c r="F317" i="2"/>
  <c r="F349" i="2"/>
  <c r="H349" i="2" s="1"/>
  <c r="H350" i="2"/>
  <c r="F433" i="2"/>
  <c r="H434" i="2"/>
  <c r="F428" i="2"/>
  <c r="H429" i="2"/>
  <c r="F336" i="2"/>
  <c r="H337" i="2"/>
  <c r="D468" i="1"/>
  <c r="F469" i="1"/>
  <c r="D488" i="1"/>
  <c r="F489" i="1"/>
  <c r="D303" i="1"/>
  <c r="F304" i="1"/>
  <c r="D525" i="1"/>
  <c r="F525" i="1" s="1"/>
  <c r="F526" i="1"/>
  <c r="F249" i="2"/>
  <c r="F277" i="2"/>
  <c r="D245" i="1"/>
  <c r="F139" i="2"/>
  <c r="D387" i="1"/>
  <c r="D378" i="1"/>
  <c r="D334" i="1"/>
  <c r="D336" i="1"/>
  <c r="F150" i="2"/>
  <c r="G130" i="3"/>
  <c r="D606" i="1"/>
  <c r="F75" i="2"/>
  <c r="G394" i="3" l="1"/>
  <c r="G129" i="3"/>
  <c r="I129" i="3" s="1"/>
  <c r="I130" i="3"/>
  <c r="G255" i="3"/>
  <c r="I256" i="3"/>
  <c r="G116" i="3"/>
  <c r="I117" i="3"/>
  <c r="G70" i="3"/>
  <c r="I70" i="3" s="1"/>
  <c r="I76" i="3"/>
  <c r="G184" i="3"/>
  <c r="I184" i="3" s="1"/>
  <c r="I190" i="3"/>
  <c r="G79" i="3"/>
  <c r="I79" i="3" s="1"/>
  <c r="I80" i="3"/>
  <c r="G226" i="3"/>
  <c r="I226" i="3" s="1"/>
  <c r="I227" i="3"/>
  <c r="F74" i="2"/>
  <c r="H75" i="2"/>
  <c r="F138" i="2"/>
  <c r="H139" i="2"/>
  <c r="F276" i="2"/>
  <c r="H277" i="2"/>
  <c r="F316" i="2"/>
  <c r="H316" i="2" s="1"/>
  <c r="H317" i="2"/>
  <c r="F149" i="2"/>
  <c r="H149" i="2" s="1"/>
  <c r="H150" i="2"/>
  <c r="F248" i="2"/>
  <c r="H249" i="2"/>
  <c r="F335" i="2"/>
  <c r="H335" i="2" s="1"/>
  <c r="H336" i="2"/>
  <c r="F423" i="2"/>
  <c r="H428" i="2"/>
  <c r="F432" i="2"/>
  <c r="H432" i="2" s="1"/>
  <c r="H433" i="2"/>
  <c r="F210" i="2"/>
  <c r="H211" i="2"/>
  <c r="F100" i="2"/>
  <c r="H101" i="2"/>
  <c r="D605" i="1"/>
  <c r="F606" i="1"/>
  <c r="D386" i="1"/>
  <c r="F386" i="1" s="1"/>
  <c r="F387" i="1"/>
  <c r="D335" i="1"/>
  <c r="F335" i="1" s="1"/>
  <c r="F336" i="1"/>
  <c r="D377" i="1"/>
  <c r="F377" i="1" s="1"/>
  <c r="F378" i="1"/>
  <c r="D333" i="1"/>
  <c r="F333" i="1" s="1"/>
  <c r="F334" i="1"/>
  <c r="D244" i="1"/>
  <c r="F244" i="1" s="1"/>
  <c r="F245" i="1"/>
  <c r="D302" i="1"/>
  <c r="F303" i="1"/>
  <c r="D487" i="1"/>
  <c r="F487" i="1" s="1"/>
  <c r="F488" i="1"/>
  <c r="D467" i="1"/>
  <c r="F467" i="1" s="1"/>
  <c r="F468" i="1"/>
  <c r="D617" i="1"/>
  <c r="H423" i="2" l="1"/>
  <c r="F422" i="2"/>
  <c r="F421" i="2" s="1"/>
  <c r="G115" i="3"/>
  <c r="I115" i="3" s="1"/>
  <c r="I116" i="3"/>
  <c r="G254" i="3"/>
  <c r="I254" i="3" s="1"/>
  <c r="I255" i="3"/>
  <c r="F99" i="2"/>
  <c r="H99" i="2" s="1"/>
  <c r="H100" i="2"/>
  <c r="F204" i="2"/>
  <c r="H204" i="2" s="1"/>
  <c r="H210" i="2"/>
  <c r="F247" i="2"/>
  <c r="H248" i="2"/>
  <c r="F275" i="2"/>
  <c r="H276" i="2"/>
  <c r="F137" i="2"/>
  <c r="H138" i="2"/>
  <c r="F68" i="2"/>
  <c r="H68" i="2" s="1"/>
  <c r="H74" i="2"/>
  <c r="D616" i="1"/>
  <c r="F617" i="1"/>
  <c r="D332" i="1"/>
  <c r="D297" i="1"/>
  <c r="F297" i="1" s="1"/>
  <c r="F302" i="1"/>
  <c r="D604" i="1"/>
  <c r="F604" i="1" s="1"/>
  <c r="F605" i="1"/>
  <c r="G49" i="3"/>
  <c r="G48" i="3" l="1"/>
  <c r="I49" i="3"/>
  <c r="F136" i="2"/>
  <c r="H137" i="2"/>
  <c r="F274" i="2"/>
  <c r="H274" i="2" s="1"/>
  <c r="H275" i="2"/>
  <c r="F246" i="2"/>
  <c r="H246" i="2" s="1"/>
  <c r="H247" i="2"/>
  <c r="D331" i="1"/>
  <c r="F331" i="1" s="1"/>
  <c r="F332" i="1"/>
  <c r="D615" i="1"/>
  <c r="F615" i="1" s="1"/>
  <c r="F616" i="1"/>
  <c r="F47" i="2"/>
  <c r="H47" i="2" s="1"/>
  <c r="F121" i="2"/>
  <c r="G448" i="3"/>
  <c r="F19" i="2"/>
  <c r="F24" i="2"/>
  <c r="F27" i="2"/>
  <c r="F30" i="2"/>
  <c r="F32" i="2"/>
  <c r="F39" i="2"/>
  <c r="F41" i="2"/>
  <c r="F53" i="2"/>
  <c r="F55" i="2"/>
  <c r="F57" i="2"/>
  <c r="F63" i="2"/>
  <c r="F67" i="2"/>
  <c r="D406" i="1" s="1"/>
  <c r="F83" i="2"/>
  <c r="F85" i="2"/>
  <c r="F87" i="2"/>
  <c r="F91" i="2"/>
  <c r="F94" i="2"/>
  <c r="F96" i="2"/>
  <c r="F98" i="2"/>
  <c r="F106" i="2"/>
  <c r="F113" i="2"/>
  <c r="F126" i="2"/>
  <c r="F128" i="2"/>
  <c r="F134" i="2"/>
  <c r="F145" i="2"/>
  <c r="F148" i="2"/>
  <c r="F159" i="2"/>
  <c r="F161" i="2"/>
  <c r="F163" i="2"/>
  <c r="F166" i="2"/>
  <c r="F167" i="2"/>
  <c r="F170" i="2"/>
  <c r="F172" i="2"/>
  <c r="F176" i="2"/>
  <c r="F179" i="2"/>
  <c r="F181" i="2"/>
  <c r="F185" i="2"/>
  <c r="F191" i="2"/>
  <c r="F197" i="2"/>
  <c r="F220" i="2"/>
  <c r="F222" i="2"/>
  <c r="F230" i="2"/>
  <c r="F233" i="2"/>
  <c r="F240" i="2"/>
  <c r="F245" i="2"/>
  <c r="H245" i="2" s="1"/>
  <c r="F256" i="2"/>
  <c r="F259" i="2"/>
  <c r="F263" i="2"/>
  <c r="F268" i="2"/>
  <c r="F273" i="2"/>
  <c r="F285" i="2"/>
  <c r="F290" i="2"/>
  <c r="F292" i="2"/>
  <c r="F299" i="2"/>
  <c r="F308" i="2"/>
  <c r="F311" i="2"/>
  <c r="F314" i="2"/>
  <c r="F370" i="2"/>
  <c r="H370" i="2" s="1"/>
  <c r="F376" i="2"/>
  <c r="H376" i="2" s="1"/>
  <c r="F382" i="2"/>
  <c r="F388" i="2"/>
  <c r="F390" i="2"/>
  <c r="F398" i="2"/>
  <c r="F400" i="2"/>
  <c r="F406" i="2"/>
  <c r="F408" i="2"/>
  <c r="F454" i="2"/>
  <c r="F466" i="2"/>
  <c r="F476" i="2"/>
  <c r="F481" i="2"/>
  <c r="F484" i="2"/>
  <c r="F487" i="2"/>
  <c r="F490" i="2"/>
  <c r="F503" i="2"/>
  <c r="F505" i="2"/>
  <c r="F507" i="2"/>
  <c r="F513" i="2"/>
  <c r="F515" i="2"/>
  <c r="F521" i="2"/>
  <c r="F535" i="2"/>
  <c r="F540" i="2"/>
  <c r="F559" i="2"/>
  <c r="F562" i="2"/>
  <c r="F565" i="2"/>
  <c r="F574" i="2"/>
  <c r="F579" i="2"/>
  <c r="F584" i="2"/>
  <c r="F590" i="2"/>
  <c r="F593" i="2"/>
  <c r="F604" i="2"/>
  <c r="F615" i="2"/>
  <c r="F621" i="2"/>
  <c r="F628" i="2"/>
  <c r="F631" i="2"/>
  <c r="F637" i="2"/>
  <c r="F644" i="2"/>
  <c r="F658" i="2"/>
  <c r="F663" i="2"/>
  <c r="F668" i="2"/>
  <c r="F680" i="2"/>
  <c r="F683" i="2"/>
  <c r="F694" i="2"/>
  <c r="F707" i="2"/>
  <c r="F720" i="2"/>
  <c r="F736" i="2"/>
  <c r="F739" i="2"/>
  <c r="F742" i="2"/>
  <c r="D116" i="1"/>
  <c r="F754" i="2"/>
  <c r="F756" i="2"/>
  <c r="F758" i="2"/>
  <c r="F764" i="2"/>
  <c r="F765" i="2"/>
  <c r="H765" i="2" s="1"/>
  <c r="F774" i="2"/>
  <c r="F779" i="2"/>
  <c r="F782" i="2"/>
  <c r="F791" i="2"/>
  <c r="F796" i="2"/>
  <c r="F829" i="2"/>
  <c r="F836" i="2"/>
  <c r="F842" i="2"/>
  <c r="F844" i="2"/>
  <c r="F850" i="2"/>
  <c r="F862" i="2"/>
  <c r="F864" i="2"/>
  <c r="F875" i="2"/>
  <c r="F878" i="2"/>
  <c r="F886" i="2"/>
  <c r="F888" i="2"/>
  <c r="F891" i="2"/>
  <c r="F909" i="2"/>
  <c r="F920" i="2"/>
  <c r="F950" i="2"/>
  <c r="G16" i="3"/>
  <c r="G19" i="3"/>
  <c r="G22" i="3"/>
  <c r="I22" i="3" s="1"/>
  <c r="G24" i="3"/>
  <c r="I24" i="3" s="1"/>
  <c r="G33" i="3"/>
  <c r="G40" i="3"/>
  <c r="I40" i="3" s="1"/>
  <c r="G42" i="3"/>
  <c r="I42" i="3" s="1"/>
  <c r="G54" i="3"/>
  <c r="I54" i="3" s="1"/>
  <c r="G56" i="3"/>
  <c r="I56" i="3" s="1"/>
  <c r="G58" i="3"/>
  <c r="I58" i="3" s="1"/>
  <c r="G64" i="3"/>
  <c r="G68" i="3"/>
  <c r="G85" i="3"/>
  <c r="G92" i="3"/>
  <c r="I92" i="3" s="1"/>
  <c r="G100" i="3"/>
  <c r="G105" i="3"/>
  <c r="I105" i="3" s="1"/>
  <c r="G107" i="3"/>
  <c r="I107" i="3" s="1"/>
  <c r="G113" i="3"/>
  <c r="G124" i="3"/>
  <c r="G127" i="3"/>
  <c r="G138" i="3"/>
  <c r="I138" i="3" s="1"/>
  <c r="G140" i="3"/>
  <c r="I140" i="3" s="1"/>
  <c r="G142" i="3"/>
  <c r="I142" i="3" s="1"/>
  <c r="G145" i="3"/>
  <c r="G149" i="3"/>
  <c r="I149" i="3" s="1"/>
  <c r="G151" i="3"/>
  <c r="I151" i="3" s="1"/>
  <c r="G155" i="3"/>
  <c r="I155" i="3" s="1"/>
  <c r="G158" i="3"/>
  <c r="I158" i="3" s="1"/>
  <c r="G160" i="3"/>
  <c r="I160" i="3" s="1"/>
  <c r="G164" i="3"/>
  <c r="I164" i="3" s="1"/>
  <c r="G170" i="3"/>
  <c r="G176" i="3"/>
  <c r="G199" i="3"/>
  <c r="I199" i="3" s="1"/>
  <c r="G201" i="3"/>
  <c r="I201" i="3" s="1"/>
  <c r="G209" i="3"/>
  <c r="G212" i="3"/>
  <c r="G219" i="3"/>
  <c r="G224" i="3"/>
  <c r="G235" i="3"/>
  <c r="G238" i="3"/>
  <c r="G242" i="3"/>
  <c r="G247" i="3"/>
  <c r="G252" i="3"/>
  <c r="G264" i="3"/>
  <c r="G269" i="3"/>
  <c r="I269" i="3" s="1"/>
  <c r="G271" i="3"/>
  <c r="I271" i="3" s="1"/>
  <c r="G278" i="3"/>
  <c r="G287" i="3"/>
  <c r="G290" i="3"/>
  <c r="G293" i="3"/>
  <c r="G323" i="3"/>
  <c r="G327" i="3"/>
  <c r="G342" i="3"/>
  <c r="G348" i="3"/>
  <c r="G354" i="3"/>
  <c r="G360" i="3"/>
  <c r="I360" i="3" s="1"/>
  <c r="G362" i="3"/>
  <c r="I362" i="3" s="1"/>
  <c r="G370" i="3"/>
  <c r="I370" i="3" s="1"/>
  <c r="G372" i="3"/>
  <c r="I372" i="3" s="1"/>
  <c r="G378" i="3"/>
  <c r="I378" i="3" s="1"/>
  <c r="G380" i="3"/>
  <c r="I380" i="3" s="1"/>
  <c r="G426" i="3"/>
  <c r="G438" i="3"/>
  <c r="G453" i="3"/>
  <c r="G456" i="3"/>
  <c r="G459" i="3"/>
  <c r="G462" i="3"/>
  <c r="G475" i="3"/>
  <c r="I475" i="3" s="1"/>
  <c r="G477" i="3"/>
  <c r="I477" i="3" s="1"/>
  <c r="G479" i="3"/>
  <c r="I479" i="3" s="1"/>
  <c r="G485" i="3"/>
  <c r="I485" i="3" s="1"/>
  <c r="G487" i="3"/>
  <c r="I487" i="3" s="1"/>
  <c r="G493" i="3"/>
  <c r="G507" i="3"/>
  <c r="G512" i="3"/>
  <c r="G532" i="3"/>
  <c r="G550" i="3"/>
  <c r="G561" i="3"/>
  <c r="G567" i="3"/>
  <c r="G578" i="3"/>
  <c r="G581" i="3"/>
  <c r="G584" i="3"/>
  <c r="G597" i="3"/>
  <c r="G605" i="3"/>
  <c r="G610" i="3"/>
  <c r="G613" i="3"/>
  <c r="G622" i="3"/>
  <c r="G627" i="3"/>
  <c r="G660" i="3"/>
  <c r="G667" i="3"/>
  <c r="G673" i="3"/>
  <c r="I673" i="3" s="1"/>
  <c r="G675" i="3"/>
  <c r="I675" i="3" s="1"/>
  <c r="G681" i="3"/>
  <c r="G698" i="3"/>
  <c r="G701" i="3"/>
  <c r="G709" i="3"/>
  <c r="I709" i="3" s="1"/>
  <c r="G711" i="3"/>
  <c r="I711" i="3" s="1"/>
  <c r="G714" i="3"/>
  <c r="G732" i="3"/>
  <c r="G743" i="3"/>
  <c r="G773" i="3"/>
  <c r="G797" i="3"/>
  <c r="G800" i="3"/>
  <c r="G803" i="3"/>
  <c r="G812" i="3"/>
  <c r="G817" i="3"/>
  <c r="G822" i="3"/>
  <c r="G828" i="3"/>
  <c r="G831" i="3"/>
  <c r="G842" i="3"/>
  <c r="G848" i="3"/>
  <c r="G855" i="3"/>
  <c r="G858" i="3"/>
  <c r="G864" i="3"/>
  <c r="G871" i="3"/>
  <c r="G885" i="3"/>
  <c r="G890" i="3"/>
  <c r="G895" i="3"/>
  <c r="G901" i="3"/>
  <c r="G904" i="3"/>
  <c r="G915" i="3"/>
  <c r="G928" i="3"/>
  <c r="G933" i="3"/>
  <c r="G944" i="3"/>
  <c r="G949" i="3"/>
  <c r="I949" i="3" s="1"/>
  <c r="G951" i="3"/>
  <c r="I951" i="3" s="1"/>
  <c r="G953" i="3"/>
  <c r="I953" i="3" s="1"/>
  <c r="G959" i="3"/>
  <c r="G967" i="3"/>
  <c r="I967" i="3" s="1"/>
  <c r="G969" i="3"/>
  <c r="I969" i="3" s="1"/>
  <c r="G978" i="3"/>
  <c r="I978" i="3" s="1"/>
  <c r="G980" i="3"/>
  <c r="I980" i="3" s="1"/>
  <c r="G982" i="3"/>
  <c r="I982" i="3" s="1"/>
  <c r="G989" i="3"/>
  <c r="G992" i="3"/>
  <c r="I992" i="3" s="1"/>
  <c r="G994" i="3"/>
  <c r="I994" i="3" s="1"/>
  <c r="G996" i="3"/>
  <c r="I996" i="3" s="1"/>
  <c r="D261" i="1" l="1"/>
  <c r="D266" i="1"/>
  <c r="I507" i="3"/>
  <c r="G506" i="3"/>
  <c r="G988" i="3"/>
  <c r="I988" i="3" s="1"/>
  <c r="I989" i="3"/>
  <c r="G854" i="3"/>
  <c r="I854" i="3" s="1"/>
  <c r="I855" i="3"/>
  <c r="G827" i="3"/>
  <c r="I827" i="3" s="1"/>
  <c r="I828" i="3"/>
  <c r="G816" i="3"/>
  <c r="I817" i="3"/>
  <c r="G799" i="3"/>
  <c r="I799" i="3" s="1"/>
  <c r="I800" i="3"/>
  <c r="G772" i="3"/>
  <c r="I773" i="3"/>
  <c r="G700" i="3"/>
  <c r="I700" i="3" s="1"/>
  <c r="I701" i="3"/>
  <c r="I685" i="3"/>
  <c r="G666" i="3"/>
  <c r="I667" i="3"/>
  <c r="G621" i="3"/>
  <c r="I621" i="3" s="1"/>
  <c r="I622" i="3"/>
  <c r="G612" i="3"/>
  <c r="I612" i="3" s="1"/>
  <c r="I613" i="3"/>
  <c r="G604" i="3"/>
  <c r="I605" i="3"/>
  <c r="G596" i="3"/>
  <c r="I597" i="3"/>
  <c r="G580" i="3"/>
  <c r="I580" i="3" s="1"/>
  <c r="I581" i="3"/>
  <c r="G566" i="3"/>
  <c r="I567" i="3"/>
  <c r="G560" i="3"/>
  <c r="I561" i="3"/>
  <c r="G531" i="3"/>
  <c r="I531" i="3" s="1"/>
  <c r="I532" i="3"/>
  <c r="G461" i="3"/>
  <c r="I461" i="3" s="1"/>
  <c r="I462" i="3"/>
  <c r="G455" i="3"/>
  <c r="I455" i="3" s="1"/>
  <c r="I456" i="3"/>
  <c r="G437" i="3"/>
  <c r="I438" i="3"/>
  <c r="G425" i="3"/>
  <c r="I426" i="3"/>
  <c r="G341" i="3"/>
  <c r="I342" i="3"/>
  <c r="G322" i="3"/>
  <c r="I323" i="3"/>
  <c r="G292" i="3"/>
  <c r="I292" i="3" s="1"/>
  <c r="I293" i="3"/>
  <c r="G289" i="3"/>
  <c r="I289" i="3" s="1"/>
  <c r="I290" i="3"/>
  <c r="G277" i="3"/>
  <c r="I278" i="3"/>
  <c r="G251" i="3"/>
  <c r="I252" i="3"/>
  <c r="G237" i="3"/>
  <c r="I237" i="3" s="1"/>
  <c r="I238" i="3"/>
  <c r="G223" i="3"/>
  <c r="I224" i="3"/>
  <c r="G211" i="3"/>
  <c r="I211" i="3" s="1"/>
  <c r="I212" i="3"/>
  <c r="G175" i="3"/>
  <c r="I176" i="3"/>
  <c r="G144" i="3"/>
  <c r="I144" i="3" s="1"/>
  <c r="I145" i="3"/>
  <c r="G126" i="3"/>
  <c r="I126" i="3" s="1"/>
  <c r="I127" i="3"/>
  <c r="G112" i="3"/>
  <c r="I112" i="3" s="1"/>
  <c r="I113" i="3"/>
  <c r="G67" i="3"/>
  <c r="I68" i="3"/>
  <c r="G18" i="3"/>
  <c r="I18" i="3" s="1"/>
  <c r="I19" i="3"/>
  <c r="G958" i="3"/>
  <c r="I958" i="3" s="1"/>
  <c r="I959" i="3"/>
  <c r="G943" i="3"/>
  <c r="I944" i="3"/>
  <c r="G932" i="3"/>
  <c r="I933" i="3"/>
  <c r="G903" i="3"/>
  <c r="I903" i="3" s="1"/>
  <c r="I904" i="3"/>
  <c r="G894" i="3"/>
  <c r="I895" i="3"/>
  <c r="G863" i="3"/>
  <c r="I863" i="3" s="1"/>
  <c r="I864" i="3"/>
  <c r="G841" i="3"/>
  <c r="I841" i="3" s="1"/>
  <c r="I842" i="3"/>
  <c r="G927" i="3"/>
  <c r="I927" i="3" s="1"/>
  <c r="I928" i="3"/>
  <c r="G914" i="3"/>
  <c r="I915" i="3"/>
  <c r="G900" i="3"/>
  <c r="I900" i="3" s="1"/>
  <c r="I901" i="3"/>
  <c r="G889" i="3"/>
  <c r="I890" i="3"/>
  <c r="G884" i="3"/>
  <c r="I884" i="3" s="1"/>
  <c r="I885" i="3"/>
  <c r="G870" i="3"/>
  <c r="I871" i="3"/>
  <c r="G857" i="3"/>
  <c r="I857" i="3" s="1"/>
  <c r="I858" i="3"/>
  <c r="G847" i="3"/>
  <c r="I847" i="3" s="1"/>
  <c r="I848" i="3"/>
  <c r="G830" i="3"/>
  <c r="I830" i="3" s="1"/>
  <c r="I831" i="3"/>
  <c r="G821" i="3"/>
  <c r="I822" i="3"/>
  <c r="G811" i="3"/>
  <c r="I811" i="3" s="1"/>
  <c r="I812" i="3"/>
  <c r="G802" i="3"/>
  <c r="I802" i="3" s="1"/>
  <c r="I803" i="3"/>
  <c r="G796" i="3"/>
  <c r="I796" i="3" s="1"/>
  <c r="I797" i="3"/>
  <c r="G742" i="3"/>
  <c r="I743" i="3"/>
  <c r="G731" i="3"/>
  <c r="I732" i="3"/>
  <c r="G713" i="3"/>
  <c r="I713" i="3" s="1"/>
  <c r="I714" i="3"/>
  <c r="G697" i="3"/>
  <c r="I697" i="3" s="1"/>
  <c r="I698" i="3"/>
  <c r="G680" i="3"/>
  <c r="I681" i="3"/>
  <c r="G659" i="3"/>
  <c r="I660" i="3"/>
  <c r="G626" i="3"/>
  <c r="I627" i="3"/>
  <c r="G609" i="3"/>
  <c r="I609" i="3" s="1"/>
  <c r="I610" i="3"/>
  <c r="G583" i="3"/>
  <c r="I583" i="3" s="1"/>
  <c r="I584" i="3"/>
  <c r="G577" i="3"/>
  <c r="I577" i="3" s="1"/>
  <c r="I578" i="3"/>
  <c r="G549" i="3"/>
  <c r="I550" i="3"/>
  <c r="G511" i="3"/>
  <c r="I512" i="3"/>
  <c r="G492" i="3"/>
  <c r="I493" i="3"/>
  <c r="G458" i="3"/>
  <c r="I458" i="3" s="1"/>
  <c r="I459" i="3"/>
  <c r="G452" i="3"/>
  <c r="I452" i="3" s="1"/>
  <c r="I453" i="3"/>
  <c r="G353" i="3"/>
  <c r="I354" i="3"/>
  <c r="G347" i="3"/>
  <c r="I348" i="3"/>
  <c r="G326" i="3"/>
  <c r="I327" i="3"/>
  <c r="G284" i="3"/>
  <c r="I287" i="3"/>
  <c r="G263" i="3"/>
  <c r="I264" i="3"/>
  <c r="G246" i="3"/>
  <c r="I247" i="3"/>
  <c r="G241" i="3"/>
  <c r="I242" i="3"/>
  <c r="G234" i="3"/>
  <c r="I234" i="3" s="1"/>
  <c r="I235" i="3"/>
  <c r="G218" i="3"/>
  <c r="I219" i="3"/>
  <c r="G208" i="3"/>
  <c r="I208" i="3" s="1"/>
  <c r="I209" i="3"/>
  <c r="G169" i="3"/>
  <c r="I170" i="3"/>
  <c r="G123" i="3"/>
  <c r="I123" i="3" s="1"/>
  <c r="I124" i="3"/>
  <c r="G99" i="3"/>
  <c r="I100" i="3"/>
  <c r="G84" i="3"/>
  <c r="I85" i="3"/>
  <c r="G63" i="3"/>
  <c r="I64" i="3"/>
  <c r="G32" i="3"/>
  <c r="I33" i="3"/>
  <c r="G15" i="3"/>
  <c r="I15" i="3" s="1"/>
  <c r="I16" i="3"/>
  <c r="G447" i="3"/>
  <c r="I448" i="3"/>
  <c r="G47" i="3"/>
  <c r="I48" i="3"/>
  <c r="D341" i="1"/>
  <c r="D340" i="1" s="1"/>
  <c r="H950" i="2"/>
  <c r="D168" i="1"/>
  <c r="D167" i="1" s="1"/>
  <c r="F167" i="1" s="1"/>
  <c r="H888" i="2"/>
  <c r="F877" i="2"/>
  <c r="H878" i="2"/>
  <c r="F861" i="2"/>
  <c r="H861" i="2" s="1"/>
  <c r="H862" i="2"/>
  <c r="D144" i="1"/>
  <c r="D143" i="1" s="1"/>
  <c r="F143" i="1" s="1"/>
  <c r="H844" i="2"/>
  <c r="D19" i="1"/>
  <c r="D18" i="1" s="1"/>
  <c r="H836" i="2"/>
  <c r="F790" i="2"/>
  <c r="H791" i="2"/>
  <c r="D33" i="1"/>
  <c r="D32" i="1" s="1"/>
  <c r="H782" i="2"/>
  <c r="D25" i="1"/>
  <c r="D24" i="1" s="1"/>
  <c r="H774" i="2"/>
  <c r="F757" i="2"/>
  <c r="H757" i="2" s="1"/>
  <c r="H758" i="2"/>
  <c r="F753" i="2"/>
  <c r="H753" i="2" s="1"/>
  <c r="H754" i="2"/>
  <c r="F741" i="2"/>
  <c r="H742" i="2"/>
  <c r="D418" i="1"/>
  <c r="D417" i="1" s="1"/>
  <c r="H736" i="2"/>
  <c r="F724" i="2"/>
  <c r="H725" i="2"/>
  <c r="D120" i="1"/>
  <c r="D119" i="1" s="1"/>
  <c r="H707" i="2"/>
  <c r="F682" i="2"/>
  <c r="H683" i="2"/>
  <c r="F667" i="2"/>
  <c r="H668" i="2"/>
  <c r="D104" i="1"/>
  <c r="D103" i="1" s="1"/>
  <c r="H637" i="2"/>
  <c r="F627" i="2"/>
  <c r="H628" i="2"/>
  <c r="D77" i="1"/>
  <c r="D76" i="1" s="1"/>
  <c r="H615" i="2"/>
  <c r="F592" i="2"/>
  <c r="H593" i="2"/>
  <c r="F583" i="2"/>
  <c r="H584" i="2"/>
  <c r="F573" i="2"/>
  <c r="H574" i="2"/>
  <c r="D65" i="1"/>
  <c r="D64" i="1" s="1"/>
  <c r="H565" i="2"/>
  <c r="D59" i="1"/>
  <c r="D58" i="1" s="1"/>
  <c r="H559" i="2"/>
  <c r="D195" i="1"/>
  <c r="D194" i="1" s="1"/>
  <c r="H535" i="2"/>
  <c r="D312" i="1"/>
  <c r="D311" i="1" s="1"/>
  <c r="F311" i="1" s="1"/>
  <c r="H515" i="2"/>
  <c r="D232" i="1"/>
  <c r="D231" i="1" s="1"/>
  <c r="F231" i="1" s="1"/>
  <c r="H507" i="2"/>
  <c r="F502" i="2"/>
  <c r="H502" i="2" s="1"/>
  <c r="H503" i="2"/>
  <c r="F489" i="2"/>
  <c r="H490" i="2"/>
  <c r="D535" i="1"/>
  <c r="D534" i="1" s="1"/>
  <c r="H484" i="2"/>
  <c r="D579" i="1"/>
  <c r="D578" i="1" s="1"/>
  <c r="F578" i="1" s="1"/>
  <c r="H408" i="2"/>
  <c r="F399" i="2"/>
  <c r="H399" i="2" s="1"/>
  <c r="H400" i="2"/>
  <c r="F387" i="2"/>
  <c r="H387" i="2" s="1"/>
  <c r="H388" i="2"/>
  <c r="F343" i="2"/>
  <c r="H344" i="2"/>
  <c r="F313" i="2"/>
  <c r="H314" i="2"/>
  <c r="D451" i="1"/>
  <c r="D450" i="1" s="1"/>
  <c r="H311" i="2"/>
  <c r="D441" i="1"/>
  <c r="D440" i="1" s="1"/>
  <c r="H299" i="2"/>
  <c r="F289" i="2"/>
  <c r="H289" i="2" s="1"/>
  <c r="H290" i="2"/>
  <c r="F272" i="2"/>
  <c r="H273" i="2"/>
  <c r="D215" i="1"/>
  <c r="F215" i="1" s="1"/>
  <c r="H259" i="2"/>
  <c r="D243" i="1"/>
  <c r="F243" i="1" s="1"/>
  <c r="H233" i="2"/>
  <c r="D431" i="1"/>
  <c r="F431" i="1" s="1"/>
  <c r="H222" i="2"/>
  <c r="F196" i="2"/>
  <c r="H197" i="2"/>
  <c r="F184" i="2"/>
  <c r="H184" i="2" s="1"/>
  <c r="H185" i="2"/>
  <c r="F178" i="2"/>
  <c r="H178" i="2" s="1"/>
  <c r="H179" i="2"/>
  <c r="D376" i="1"/>
  <c r="F376" i="1" s="1"/>
  <c r="H172" i="2"/>
  <c r="D371" i="1"/>
  <c r="F371" i="1" s="1"/>
  <c r="H167" i="2"/>
  <c r="F162" i="2"/>
  <c r="H162" i="2" s="1"/>
  <c r="H163" i="2"/>
  <c r="D356" i="1"/>
  <c r="F356" i="1" s="1"/>
  <c r="H159" i="2"/>
  <c r="D324" i="1"/>
  <c r="F324" i="1" s="1"/>
  <c r="H145" i="2"/>
  <c r="D89" i="1"/>
  <c r="F89" i="1" s="1"/>
  <c r="H128" i="2"/>
  <c r="D38" i="1"/>
  <c r="F38" i="1" s="1"/>
  <c r="H113" i="2"/>
  <c r="D602" i="1"/>
  <c r="F602" i="1" s="1"/>
  <c r="H98" i="2"/>
  <c r="D598" i="1"/>
  <c r="F598" i="1" s="1"/>
  <c r="H94" i="2"/>
  <c r="F86" i="2"/>
  <c r="H86" i="2" s="1"/>
  <c r="H87" i="2"/>
  <c r="F82" i="2"/>
  <c r="H82" i="2" s="1"/>
  <c r="H83" i="2"/>
  <c r="D395" i="1"/>
  <c r="F395" i="1" s="1"/>
  <c r="H63" i="2"/>
  <c r="D351" i="1"/>
  <c r="F351" i="1" s="1"/>
  <c r="H55" i="2"/>
  <c r="D149" i="1"/>
  <c r="F149" i="1" s="1"/>
  <c r="H41" i="2"/>
  <c r="F31" i="2"/>
  <c r="H31" i="2" s="1"/>
  <c r="H32" i="2"/>
  <c r="D587" i="1"/>
  <c r="F587" i="1" s="1"/>
  <c r="H27" i="2"/>
  <c r="D346" i="1"/>
  <c r="F346" i="1" s="1"/>
  <c r="H19" i="2"/>
  <c r="D68" i="1"/>
  <c r="F68" i="1" s="1"/>
  <c r="H121" i="2"/>
  <c r="F919" i="2"/>
  <c r="H920" i="2"/>
  <c r="D176" i="1"/>
  <c r="F176" i="1" s="1"/>
  <c r="H909" i="2"/>
  <c r="F890" i="2"/>
  <c r="H891" i="2"/>
  <c r="F885" i="2"/>
  <c r="H885" i="2" s="1"/>
  <c r="H886" i="2"/>
  <c r="F874" i="2"/>
  <c r="H875" i="2"/>
  <c r="F863" i="2"/>
  <c r="H863" i="2" s="1"/>
  <c r="H864" i="2"/>
  <c r="F849" i="2"/>
  <c r="H850" i="2"/>
  <c r="F841" i="2"/>
  <c r="H841" i="2" s="1"/>
  <c r="H842" i="2"/>
  <c r="D153" i="1"/>
  <c r="F153" i="1" s="1"/>
  <c r="H829" i="2"/>
  <c r="F795" i="2"/>
  <c r="H796" i="2"/>
  <c r="F778" i="2"/>
  <c r="H779" i="2"/>
  <c r="D158" i="1"/>
  <c r="F158" i="1" s="1"/>
  <c r="H764" i="2"/>
  <c r="F755" i="2"/>
  <c r="H755" i="2" s="1"/>
  <c r="H756" i="2"/>
  <c r="F738" i="2"/>
  <c r="H739" i="2"/>
  <c r="F719" i="2"/>
  <c r="H720" i="2"/>
  <c r="F693" i="2"/>
  <c r="H694" i="2"/>
  <c r="F679" i="2"/>
  <c r="H680" i="2"/>
  <c r="F662" i="2"/>
  <c r="H663" i="2"/>
  <c r="F657" i="2"/>
  <c r="H658" i="2"/>
  <c r="F643" i="2"/>
  <c r="H644" i="2"/>
  <c r="D98" i="1"/>
  <c r="F98" i="1" s="1"/>
  <c r="H631" i="2"/>
  <c r="F620" i="2"/>
  <c r="H621" i="2"/>
  <c r="D563" i="1"/>
  <c r="F563" i="1" s="1"/>
  <c r="H604" i="2"/>
  <c r="F589" i="2"/>
  <c r="H590" i="2"/>
  <c r="F578" i="2"/>
  <c r="H579" i="2"/>
  <c r="D62" i="1"/>
  <c r="F62" i="1" s="1"/>
  <c r="H562" i="2"/>
  <c r="F539" i="2"/>
  <c r="H540" i="2"/>
  <c r="D547" i="1"/>
  <c r="F547" i="1" s="1"/>
  <c r="H521" i="2"/>
  <c r="D310" i="1"/>
  <c r="F310" i="1" s="1"/>
  <c r="H513" i="2"/>
  <c r="D230" i="1"/>
  <c r="F230" i="1" s="1"/>
  <c r="H505" i="2"/>
  <c r="F624" i="1"/>
  <c r="F486" i="2"/>
  <c r="H487" i="2"/>
  <c r="F480" i="2"/>
  <c r="H481" i="2"/>
  <c r="F475" i="2"/>
  <c r="H476" i="2"/>
  <c r="F465" i="2"/>
  <c r="H466" i="2"/>
  <c r="F453" i="2"/>
  <c r="H454" i="2"/>
  <c r="D577" i="1"/>
  <c r="F577" i="1" s="1"/>
  <c r="H406" i="2"/>
  <c r="D503" i="1"/>
  <c r="F503" i="1" s="1"/>
  <c r="H398" i="2"/>
  <c r="D400" i="1"/>
  <c r="F400" i="1" s="1"/>
  <c r="H390" i="2"/>
  <c r="D330" i="1"/>
  <c r="F330" i="1" s="1"/>
  <c r="H382" i="2"/>
  <c r="D479" i="1"/>
  <c r="F479" i="1" s="1"/>
  <c r="H348" i="2"/>
  <c r="D448" i="1"/>
  <c r="F448" i="1" s="1"/>
  <c r="H308" i="2"/>
  <c r="F291" i="2"/>
  <c r="H291" i="2" s="1"/>
  <c r="H292" i="2"/>
  <c r="D182" i="1"/>
  <c r="F182" i="1" s="1"/>
  <c r="H285" i="2"/>
  <c r="F267" i="2"/>
  <c r="H268" i="2"/>
  <c r="F262" i="2"/>
  <c r="H263" i="2"/>
  <c r="D210" i="1"/>
  <c r="F210" i="1" s="1"/>
  <c r="H256" i="2"/>
  <c r="F239" i="2"/>
  <c r="H240" i="2"/>
  <c r="F229" i="2"/>
  <c r="H230" i="2"/>
  <c r="F219" i="2"/>
  <c r="H219" i="2" s="1"/>
  <c r="H220" i="2"/>
  <c r="F190" i="2"/>
  <c r="H191" i="2"/>
  <c r="D385" i="1"/>
  <c r="F385" i="1" s="1"/>
  <c r="H181" i="2"/>
  <c r="D380" i="1"/>
  <c r="F380" i="1" s="1"/>
  <c r="H176" i="2"/>
  <c r="D374" i="1"/>
  <c r="F374" i="1" s="1"/>
  <c r="H170" i="2"/>
  <c r="D370" i="1"/>
  <c r="F370" i="1" s="1"/>
  <c r="H166" i="2"/>
  <c r="F160" i="2"/>
  <c r="H160" i="2" s="1"/>
  <c r="H161" i="2"/>
  <c r="D327" i="1"/>
  <c r="F327" i="1" s="1"/>
  <c r="H148" i="2"/>
  <c r="F133" i="2"/>
  <c r="H134" i="2"/>
  <c r="F125" i="2"/>
  <c r="H125" i="2" s="1"/>
  <c r="H126" i="2"/>
  <c r="D609" i="1"/>
  <c r="F609" i="1" s="1"/>
  <c r="H106" i="2"/>
  <c r="D600" i="1"/>
  <c r="F600" i="1" s="1"/>
  <c r="H96" i="2"/>
  <c r="F90" i="2"/>
  <c r="H91" i="2"/>
  <c r="D365" i="1"/>
  <c r="F365" i="1" s="1"/>
  <c r="H85" i="2"/>
  <c r="F66" i="2"/>
  <c r="H67" i="2"/>
  <c r="F406" i="1" s="1"/>
  <c r="D353" i="1"/>
  <c r="F353" i="1" s="1"/>
  <c r="H57" i="2"/>
  <c r="D349" i="1"/>
  <c r="F349" i="1" s="1"/>
  <c r="H53" i="2"/>
  <c r="D147" i="1"/>
  <c r="F147" i="1" s="1"/>
  <c r="H39" i="2"/>
  <c r="F29" i="2"/>
  <c r="H29" i="2" s="1"/>
  <c r="H30" i="2"/>
  <c r="F23" i="2"/>
  <c r="H24" i="2"/>
  <c r="F135" i="2"/>
  <c r="H135" i="2" s="1"/>
  <c r="H136" i="2"/>
  <c r="D115" i="1"/>
  <c r="F116" i="1"/>
  <c r="G91" i="3"/>
  <c r="D318" i="1"/>
  <c r="D235" i="1"/>
  <c r="F46" i="2"/>
  <c r="G359" i="3"/>
  <c r="G157" i="3"/>
  <c r="I157" i="3" s="1"/>
  <c r="F171" i="2"/>
  <c r="H171" i="2" s="1"/>
  <c r="G148" i="3"/>
  <c r="I148" i="3" s="1"/>
  <c r="D271" i="1"/>
  <c r="G966" i="3"/>
  <c r="G377" i="3"/>
  <c r="G268" i="3"/>
  <c r="F558" i="2"/>
  <c r="F180" i="2"/>
  <c r="F514" i="2"/>
  <c r="H514" i="2" s="1"/>
  <c r="F381" i="2"/>
  <c r="F369" i="2"/>
  <c r="D30" i="1"/>
  <c r="F630" i="2"/>
  <c r="F506" i="2"/>
  <c r="H506" i="2" s="1"/>
  <c r="F405" i="2"/>
  <c r="H405" i="2" s="1"/>
  <c r="F284" i="2"/>
  <c r="F244" i="2"/>
  <c r="F127" i="2"/>
  <c r="F18" i="2"/>
  <c r="F828" i="2"/>
  <c r="F347" i="2"/>
  <c r="F307" i="2"/>
  <c r="F232" i="2"/>
  <c r="H232" i="2" s="1"/>
  <c r="F158" i="2"/>
  <c r="F93" i="2"/>
  <c r="H93" i="2" s="1"/>
  <c r="F84" i="2"/>
  <c r="D541" i="1"/>
  <c r="G484" i="3"/>
  <c r="G198" i="3"/>
  <c r="G39" i="3"/>
  <c r="D72" i="1"/>
  <c r="F835" i="2"/>
  <c r="F773" i="2"/>
  <c r="F748" i="2"/>
  <c r="F561" i="2"/>
  <c r="F534" i="2"/>
  <c r="F375" i="2"/>
  <c r="F144" i="2"/>
  <c r="F97" i="2"/>
  <c r="H97" i="2" s="1"/>
  <c r="F38" i="2"/>
  <c r="H38" i="2" s="1"/>
  <c r="D505" i="1"/>
  <c r="D590" i="1"/>
  <c r="D187" i="1"/>
  <c r="F949" i="2"/>
  <c r="F636" i="2"/>
  <c r="F564" i="2"/>
  <c r="F520" i="2"/>
  <c r="F512" i="2"/>
  <c r="H512" i="2" s="1"/>
  <c r="F504" i="2"/>
  <c r="H504" i="2" s="1"/>
  <c r="F407" i="2"/>
  <c r="H407" i="2" s="1"/>
  <c r="F298" i="2"/>
  <c r="F258" i="2"/>
  <c r="F255" i="2"/>
  <c r="F175" i="2"/>
  <c r="H175" i="2" s="1"/>
  <c r="F169" i="2"/>
  <c r="H169" i="2" s="1"/>
  <c r="F147" i="2"/>
  <c r="F112" i="2"/>
  <c r="H112" i="2" s="1"/>
  <c r="F56" i="2"/>
  <c r="H56" i="2" s="1"/>
  <c r="F52" i="2"/>
  <c r="H52" i="2" s="1"/>
  <c r="F26" i="2"/>
  <c r="D595" i="1"/>
  <c r="D511" i="1"/>
  <c r="D424" i="1"/>
  <c r="D225" i="1"/>
  <c r="D189" i="1"/>
  <c r="F843" i="2"/>
  <c r="F706" i="2"/>
  <c r="F603" i="2"/>
  <c r="F310" i="2"/>
  <c r="F221" i="2"/>
  <c r="F105" i="2"/>
  <c r="F95" i="2"/>
  <c r="H95" i="2" s="1"/>
  <c r="D290" i="1"/>
  <c r="D83" i="1"/>
  <c r="F62" i="2"/>
  <c r="F54" i="2"/>
  <c r="H54" i="2" s="1"/>
  <c r="D584" i="1"/>
  <c r="D95" i="1"/>
  <c r="F120" i="2"/>
  <c r="G991" i="3"/>
  <c r="D367" i="1"/>
  <c r="G977" i="3"/>
  <c r="D363" i="1"/>
  <c r="D70" i="1"/>
  <c r="F763" i="2"/>
  <c r="D133" i="1"/>
  <c r="D131" i="1"/>
  <c r="G948" i="3"/>
  <c r="D129" i="1"/>
  <c r="D483" i="1"/>
  <c r="D111" i="1"/>
  <c r="F614" i="2"/>
  <c r="D486" i="1"/>
  <c r="F908" i="2"/>
  <c r="D171" i="1"/>
  <c r="G708" i="3"/>
  <c r="F887" i="2"/>
  <c r="D166" i="1"/>
  <c r="D285" i="1"/>
  <c r="D282" i="1"/>
  <c r="G672" i="3"/>
  <c r="D142" i="1"/>
  <c r="F781" i="2"/>
  <c r="D160" i="1"/>
  <c r="D421" i="1"/>
  <c r="F735" i="2"/>
  <c r="D572" i="1"/>
  <c r="D204" i="1"/>
  <c r="G474" i="3"/>
  <c r="D228" i="1"/>
  <c r="D544" i="1"/>
  <c r="F483" i="2"/>
  <c r="D532" i="1"/>
  <c r="D521" i="1"/>
  <c r="G369" i="3"/>
  <c r="F397" i="2"/>
  <c r="F389" i="2"/>
  <c r="D398" i="1"/>
  <c r="D475" i="1"/>
  <c r="D454" i="1"/>
  <c r="D259" i="1"/>
  <c r="D249" i="1"/>
  <c r="D221" i="1"/>
  <c r="D254" i="1"/>
  <c r="D240" i="1"/>
  <c r="D429" i="1"/>
  <c r="D460" i="1"/>
  <c r="D435" i="1"/>
  <c r="D389" i="1"/>
  <c r="D383" i="1"/>
  <c r="F165" i="2"/>
  <c r="D360" i="1"/>
  <c r="G137" i="3"/>
  <c r="I137" i="3" s="1"/>
  <c r="D358" i="1"/>
  <c r="D217" i="1"/>
  <c r="G104" i="3"/>
  <c r="D87" i="1"/>
  <c r="G53" i="3"/>
  <c r="F40" i="2"/>
  <c r="H40" i="2" s="1"/>
  <c r="G21" i="3"/>
  <c r="D592" i="1"/>
  <c r="I731" i="3" l="1"/>
  <c r="G730" i="3"/>
  <c r="G729" i="3" s="1"/>
  <c r="G880" i="3"/>
  <c r="G879" i="3" s="1"/>
  <c r="G850" i="3"/>
  <c r="I850" i="3" s="1"/>
  <c r="G207" i="3"/>
  <c r="I207" i="3" s="1"/>
  <c r="G826" i="3"/>
  <c r="G825" i="3" s="1"/>
  <c r="G957" i="3"/>
  <c r="I957" i="3" s="1"/>
  <c r="G576" i="3"/>
  <c r="G575" i="3" s="1"/>
  <c r="G807" i="3"/>
  <c r="I807" i="3" s="1"/>
  <c r="I791" i="3"/>
  <c r="I604" i="3"/>
  <c r="G603" i="3"/>
  <c r="G602" i="3" s="1"/>
  <c r="G451" i="3"/>
  <c r="G450" i="3" s="1"/>
  <c r="I450" i="3" s="1"/>
  <c r="I603" i="3"/>
  <c r="G696" i="3"/>
  <c r="G695" i="3" s="1"/>
  <c r="I695" i="3" s="1"/>
  <c r="G795" i="3"/>
  <c r="I795" i="3" s="1"/>
  <c r="G899" i="3"/>
  <c r="G898" i="3" s="1"/>
  <c r="G122" i="3"/>
  <c r="I122" i="3" s="1"/>
  <c r="G608" i="3"/>
  <c r="I608" i="3" s="1"/>
  <c r="G683" i="3"/>
  <c r="I691" i="3"/>
  <c r="G233" i="3"/>
  <c r="I233" i="3" s="1"/>
  <c r="G617" i="3"/>
  <c r="I617" i="3" s="1"/>
  <c r="G923" i="3"/>
  <c r="G922" i="3" s="1"/>
  <c r="G840" i="3"/>
  <c r="I840" i="3" s="1"/>
  <c r="G525" i="3"/>
  <c r="I525" i="3" s="1"/>
  <c r="G111" i="3"/>
  <c r="G110" i="3" s="1"/>
  <c r="H534" i="2"/>
  <c r="F533" i="2"/>
  <c r="F194" i="1"/>
  <c r="D193" i="1"/>
  <c r="D175" i="1"/>
  <c r="F175" i="1" s="1"/>
  <c r="I447" i="3"/>
  <c r="G446" i="3"/>
  <c r="I446" i="3" s="1"/>
  <c r="I437" i="3"/>
  <c r="G436" i="3"/>
  <c r="I436" i="3" s="1"/>
  <c r="F104" i="1"/>
  <c r="F752" i="2"/>
  <c r="H752" i="2" s="1"/>
  <c r="I425" i="3"/>
  <c r="G424" i="3"/>
  <c r="I424" i="3" s="1"/>
  <c r="F168" i="1"/>
  <c r="F195" i="1"/>
  <c r="F418" i="1"/>
  <c r="D242" i="1"/>
  <c r="D241" i="1" s="1"/>
  <c r="D478" i="1"/>
  <c r="D477" i="1" s="1"/>
  <c r="D597" i="1"/>
  <c r="F597" i="1" s="1"/>
  <c r="D586" i="1"/>
  <c r="D585" i="1" s="1"/>
  <c r="F585" i="1" s="1"/>
  <c r="D323" i="1"/>
  <c r="F323" i="1" s="1"/>
  <c r="D229" i="1"/>
  <c r="F229" i="1" s="1"/>
  <c r="D157" i="1"/>
  <c r="F157" i="1" s="1"/>
  <c r="D326" i="1"/>
  <c r="D325" i="1" s="1"/>
  <c r="F325" i="1" s="1"/>
  <c r="F451" i="1"/>
  <c r="F232" i="1"/>
  <c r="F65" i="1"/>
  <c r="F120" i="1"/>
  <c r="F33" i="1"/>
  <c r="F144" i="1"/>
  <c r="D67" i="1"/>
  <c r="F67" i="1" s="1"/>
  <c r="D350" i="1"/>
  <c r="F350" i="1" s="1"/>
  <c r="D37" i="1"/>
  <c r="F37" i="1" s="1"/>
  <c r="D375" i="1"/>
  <c r="F375" i="1" s="1"/>
  <c r="D502" i="1"/>
  <c r="F502" i="1" s="1"/>
  <c r="D546" i="1"/>
  <c r="F546" i="1" s="1"/>
  <c r="D562" i="1"/>
  <c r="F562" i="1" s="1"/>
  <c r="F28" i="2"/>
  <c r="H28" i="2" s="1"/>
  <c r="D209" i="1"/>
  <c r="D208" i="1" s="1"/>
  <c r="F208" i="1" s="1"/>
  <c r="D329" i="1"/>
  <c r="F329" i="1" s="1"/>
  <c r="D352" i="1"/>
  <c r="F352" i="1" s="1"/>
  <c r="D379" i="1"/>
  <c r="F379" i="1" s="1"/>
  <c r="D447" i="1"/>
  <c r="D444" i="1" s="1"/>
  <c r="I284" i="3"/>
  <c r="G283" i="3"/>
  <c r="G282" i="3" s="1"/>
  <c r="D146" i="1"/>
  <c r="F146" i="1" s="1"/>
  <c r="D599" i="1"/>
  <c r="F599" i="1" s="1"/>
  <c r="F860" i="2"/>
  <c r="F859" i="2" s="1"/>
  <c r="F288" i="2"/>
  <c r="H288" i="2" s="1"/>
  <c r="F441" i="1"/>
  <c r="F579" i="1"/>
  <c r="F535" i="1"/>
  <c r="F312" i="1"/>
  <c r="F59" i="1"/>
  <c r="F77" i="1"/>
  <c r="F25" i="1"/>
  <c r="F19" i="1"/>
  <c r="F341" i="1"/>
  <c r="D348" i="1"/>
  <c r="F348" i="1" s="1"/>
  <c r="D364" i="1"/>
  <c r="F364" i="1" s="1"/>
  <c r="D608" i="1"/>
  <c r="D607" i="1" s="1"/>
  <c r="F607" i="1" s="1"/>
  <c r="D373" i="1"/>
  <c r="F373" i="1" s="1"/>
  <c r="D384" i="1"/>
  <c r="F384" i="1" s="1"/>
  <c r="D214" i="1"/>
  <c r="F214" i="1" s="1"/>
  <c r="D345" i="1"/>
  <c r="D344" i="1" s="1"/>
  <c r="D148" i="1"/>
  <c r="F148" i="1" s="1"/>
  <c r="D394" i="1"/>
  <c r="D393" i="1" s="1"/>
  <c r="F393" i="1" s="1"/>
  <c r="D601" i="1"/>
  <c r="F601" i="1" s="1"/>
  <c r="D88" i="1"/>
  <c r="F88" i="1" s="1"/>
  <c r="D355" i="1"/>
  <c r="F355" i="1" s="1"/>
  <c r="D430" i="1"/>
  <c r="F430" i="1" s="1"/>
  <c r="D181" i="1"/>
  <c r="F181" i="1" s="1"/>
  <c r="D399" i="1"/>
  <c r="F399" i="1" s="1"/>
  <c r="D576" i="1"/>
  <c r="D309" i="1"/>
  <c r="D61" i="1"/>
  <c r="F61" i="1" s="1"/>
  <c r="D97" i="1"/>
  <c r="F97" i="1" s="1"/>
  <c r="D152" i="1"/>
  <c r="D151" i="1" s="1"/>
  <c r="D369" i="1"/>
  <c r="D368" i="1" s="1"/>
  <c r="F368" i="1" s="1"/>
  <c r="D623" i="1"/>
  <c r="D622" i="1" s="1"/>
  <c r="G473" i="3"/>
  <c r="I474" i="3"/>
  <c r="G976" i="3"/>
  <c r="I977" i="3"/>
  <c r="G987" i="3"/>
  <c r="I991" i="3"/>
  <c r="G38" i="3"/>
  <c r="I39" i="3"/>
  <c r="G483" i="3"/>
  <c r="I484" i="3"/>
  <c r="G267" i="3"/>
  <c r="I268" i="3"/>
  <c r="G376" i="3"/>
  <c r="I377" i="3"/>
  <c r="G368" i="3"/>
  <c r="I369" i="3"/>
  <c r="G14" i="3"/>
  <c r="I21" i="3"/>
  <c r="G52" i="3"/>
  <c r="I53" i="3"/>
  <c r="G103" i="3"/>
  <c r="I104" i="3"/>
  <c r="G505" i="3"/>
  <c r="I506" i="3"/>
  <c r="G671" i="3"/>
  <c r="I672" i="3"/>
  <c r="G707" i="3"/>
  <c r="I708" i="3"/>
  <c r="G947" i="3"/>
  <c r="I948" i="3"/>
  <c r="G197" i="3"/>
  <c r="I198" i="3"/>
  <c r="G965" i="3"/>
  <c r="I966" i="3"/>
  <c r="G358" i="3"/>
  <c r="I359" i="3"/>
  <c r="G305" i="3"/>
  <c r="I306" i="3"/>
  <c r="G90" i="3"/>
  <c r="I91" i="3"/>
  <c r="G46" i="3"/>
  <c r="I47" i="3"/>
  <c r="G31" i="3"/>
  <c r="I32" i="3"/>
  <c r="G62" i="3"/>
  <c r="I63" i="3"/>
  <c r="G83" i="3"/>
  <c r="I83" i="3" s="1"/>
  <c r="I84" i="3"/>
  <c r="G98" i="3"/>
  <c r="I99" i="3"/>
  <c r="G168" i="3"/>
  <c r="I169" i="3"/>
  <c r="G217" i="3"/>
  <c r="I218" i="3"/>
  <c r="G240" i="3"/>
  <c r="I240" i="3" s="1"/>
  <c r="I241" i="3"/>
  <c r="G245" i="3"/>
  <c r="I246" i="3"/>
  <c r="G262" i="3"/>
  <c r="I263" i="3"/>
  <c r="G325" i="3"/>
  <c r="I325" i="3" s="1"/>
  <c r="I326" i="3"/>
  <c r="G346" i="3"/>
  <c r="I347" i="3"/>
  <c r="G352" i="3"/>
  <c r="I353" i="3"/>
  <c r="I464" i="3"/>
  <c r="G491" i="3"/>
  <c r="I492" i="3"/>
  <c r="G510" i="3"/>
  <c r="I511" i="3"/>
  <c r="G543" i="3"/>
  <c r="I549" i="3"/>
  <c r="G625" i="3"/>
  <c r="I626" i="3"/>
  <c r="G658" i="3"/>
  <c r="I659" i="3"/>
  <c r="G679" i="3"/>
  <c r="I680" i="3"/>
  <c r="G741" i="3"/>
  <c r="I742" i="3"/>
  <c r="G820" i="3"/>
  <c r="I821" i="3"/>
  <c r="G869" i="3"/>
  <c r="I869" i="3" s="1"/>
  <c r="I870" i="3"/>
  <c r="G888" i="3"/>
  <c r="I889" i="3"/>
  <c r="G913" i="3"/>
  <c r="G912" i="3" s="1"/>
  <c r="I914" i="3"/>
  <c r="G893" i="3"/>
  <c r="I894" i="3"/>
  <c r="G931" i="3"/>
  <c r="I932" i="3"/>
  <c r="G942" i="3"/>
  <c r="I943" i="3"/>
  <c r="G66" i="3"/>
  <c r="I66" i="3" s="1"/>
  <c r="I67" i="3"/>
  <c r="G174" i="3"/>
  <c r="I175" i="3"/>
  <c r="G222" i="3"/>
  <c r="I223" i="3"/>
  <c r="G250" i="3"/>
  <c r="I251" i="3"/>
  <c r="G276" i="3"/>
  <c r="I277" i="3"/>
  <c r="G321" i="3"/>
  <c r="I322" i="3"/>
  <c r="G340" i="3"/>
  <c r="I341" i="3"/>
  <c r="G559" i="3"/>
  <c r="I560" i="3"/>
  <c r="G565" i="3"/>
  <c r="I566" i="3"/>
  <c r="G595" i="3"/>
  <c r="I596" i="3"/>
  <c r="G665" i="3"/>
  <c r="I666" i="3"/>
  <c r="G771" i="3"/>
  <c r="I772" i="3"/>
  <c r="G815" i="3"/>
  <c r="I816" i="3"/>
  <c r="F164" i="2"/>
  <c r="H164" i="2" s="1"/>
  <c r="H165" i="2"/>
  <c r="F396" i="2"/>
  <c r="H397" i="2"/>
  <c r="F482" i="2"/>
  <c r="H483" i="2"/>
  <c r="F734" i="2"/>
  <c r="H735" i="2"/>
  <c r="F119" i="2"/>
  <c r="H120" i="2"/>
  <c r="F61" i="2"/>
  <c r="H62" i="2"/>
  <c r="F104" i="2"/>
  <c r="H105" i="2"/>
  <c r="F602" i="2"/>
  <c r="H602" i="2" s="1"/>
  <c r="H603" i="2"/>
  <c r="F840" i="2"/>
  <c r="H843" i="2"/>
  <c r="F254" i="2"/>
  <c r="H254" i="2" s="1"/>
  <c r="H255" i="2"/>
  <c r="F519" i="2"/>
  <c r="H520" i="2"/>
  <c r="F563" i="2"/>
  <c r="H563" i="2" s="1"/>
  <c r="H564" i="2"/>
  <c r="F374" i="2"/>
  <c r="H375" i="2"/>
  <c r="F747" i="2"/>
  <c r="H748" i="2"/>
  <c r="F834" i="2"/>
  <c r="H835" i="2"/>
  <c r="F304" i="2"/>
  <c r="H307" i="2"/>
  <c r="F827" i="2"/>
  <c r="H828" i="2"/>
  <c r="F124" i="2"/>
  <c r="H127" i="2"/>
  <c r="F629" i="2"/>
  <c r="H629" i="2" s="1"/>
  <c r="H630" i="2"/>
  <c r="F368" i="2"/>
  <c r="H369" i="2"/>
  <c r="F177" i="2"/>
  <c r="H177" i="2" s="1"/>
  <c r="H180" i="2"/>
  <c r="F386" i="2"/>
  <c r="H386" i="2" s="1"/>
  <c r="H389" i="2"/>
  <c r="F780" i="2"/>
  <c r="H781" i="2"/>
  <c r="F884" i="2"/>
  <c r="H887" i="2"/>
  <c r="F907" i="2"/>
  <c r="F906" i="2" s="1"/>
  <c r="H908" i="2"/>
  <c r="F613" i="2"/>
  <c r="H614" i="2"/>
  <c r="F762" i="2"/>
  <c r="H762" i="2" s="1"/>
  <c r="H763" i="2"/>
  <c r="F218" i="2"/>
  <c r="H221" i="2"/>
  <c r="F309" i="2"/>
  <c r="H309" i="2" s="1"/>
  <c r="H310" i="2"/>
  <c r="F705" i="2"/>
  <c r="H706" i="2"/>
  <c r="F25" i="2"/>
  <c r="H25" i="2" s="1"/>
  <c r="H26" i="2"/>
  <c r="F146" i="2"/>
  <c r="H146" i="2" s="1"/>
  <c r="H147" i="2"/>
  <c r="F257" i="2"/>
  <c r="H257" i="2" s="1"/>
  <c r="H258" i="2"/>
  <c r="F297" i="2"/>
  <c r="H298" i="2"/>
  <c r="F635" i="2"/>
  <c r="H635" i="2" s="1"/>
  <c r="H636" i="2"/>
  <c r="F948" i="2"/>
  <c r="H949" i="2"/>
  <c r="F143" i="2"/>
  <c r="H143" i="2" s="1"/>
  <c r="H144" i="2"/>
  <c r="F560" i="2"/>
  <c r="H560" i="2" s="1"/>
  <c r="H561" i="2"/>
  <c r="F772" i="2"/>
  <c r="F771" i="2" s="1"/>
  <c r="H773" i="2"/>
  <c r="F81" i="2"/>
  <c r="H84" i="2"/>
  <c r="F157" i="2"/>
  <c r="H157" i="2" s="1"/>
  <c r="H158" i="2"/>
  <c r="F346" i="2"/>
  <c r="H347" i="2"/>
  <c r="F17" i="2"/>
  <c r="H18" i="2"/>
  <c r="F243" i="2"/>
  <c r="H244" i="2"/>
  <c r="F283" i="2"/>
  <c r="H284" i="2"/>
  <c r="F380" i="2"/>
  <c r="H381" i="2"/>
  <c r="F557" i="2"/>
  <c r="H557" i="2" s="1"/>
  <c r="H558" i="2"/>
  <c r="F45" i="2"/>
  <c r="H46" i="2"/>
  <c r="F22" i="2"/>
  <c r="H22" i="2" s="1"/>
  <c r="H23" i="2"/>
  <c r="F65" i="2"/>
  <c r="H66" i="2"/>
  <c r="F89" i="2"/>
  <c r="H89" i="2" s="1"/>
  <c r="H90" i="2"/>
  <c r="F132" i="2"/>
  <c r="H133" i="2"/>
  <c r="F189" i="2"/>
  <c r="H190" i="2"/>
  <c r="F228" i="2"/>
  <c r="H228" i="2" s="1"/>
  <c r="H229" i="2"/>
  <c r="F238" i="2"/>
  <c r="H239" i="2"/>
  <c r="F261" i="2"/>
  <c r="H262" i="2"/>
  <c r="F266" i="2"/>
  <c r="H267" i="2"/>
  <c r="F452" i="2"/>
  <c r="F451" i="2" s="1"/>
  <c r="H453" i="2"/>
  <c r="F464" i="2"/>
  <c r="H465" i="2"/>
  <c r="F474" i="2"/>
  <c r="H475" i="2"/>
  <c r="F479" i="2"/>
  <c r="H479" i="2" s="1"/>
  <c r="H480" i="2"/>
  <c r="F485" i="2"/>
  <c r="H485" i="2" s="1"/>
  <c r="H486" i="2"/>
  <c r="F538" i="2"/>
  <c r="H539" i="2"/>
  <c r="F577" i="2"/>
  <c r="H578" i="2"/>
  <c r="F588" i="2"/>
  <c r="H589" i="2"/>
  <c r="F619" i="2"/>
  <c r="H619" i="2" s="1"/>
  <c r="H620" i="2"/>
  <c r="F642" i="2"/>
  <c r="H643" i="2"/>
  <c r="F656" i="2"/>
  <c r="H657" i="2"/>
  <c r="F661" i="2"/>
  <c r="H662" i="2"/>
  <c r="F678" i="2"/>
  <c r="H678" i="2" s="1"/>
  <c r="H679" i="2"/>
  <c r="F692" i="2"/>
  <c r="H693" i="2"/>
  <c r="F718" i="2"/>
  <c r="H719" i="2"/>
  <c r="F737" i="2"/>
  <c r="H737" i="2" s="1"/>
  <c r="H738" i="2"/>
  <c r="F777" i="2"/>
  <c r="H777" i="2" s="1"/>
  <c r="H778" i="2"/>
  <c r="F794" i="2"/>
  <c r="H795" i="2"/>
  <c r="F848" i="2"/>
  <c r="H849" i="2"/>
  <c r="F873" i="2"/>
  <c r="H874" i="2"/>
  <c r="F889" i="2"/>
  <c r="H889" i="2" s="1"/>
  <c r="H890" i="2"/>
  <c r="F918" i="2"/>
  <c r="H919" i="2"/>
  <c r="F195" i="2"/>
  <c r="H196" i="2"/>
  <c r="F271" i="2"/>
  <c r="H272" i="2"/>
  <c r="F312" i="2"/>
  <c r="H312" i="2" s="1"/>
  <c r="H313" i="2"/>
  <c r="F342" i="2"/>
  <c r="H343" i="2"/>
  <c r="F488" i="2"/>
  <c r="H488" i="2" s="1"/>
  <c r="H489" i="2"/>
  <c r="F572" i="2"/>
  <c r="H573" i="2"/>
  <c r="F582" i="2"/>
  <c r="H583" i="2"/>
  <c r="F591" i="2"/>
  <c r="H591" i="2" s="1"/>
  <c r="H592" i="2"/>
  <c r="F626" i="2"/>
  <c r="H626" i="2" s="1"/>
  <c r="H627" i="2"/>
  <c r="F666" i="2"/>
  <c r="H667" i="2"/>
  <c r="F681" i="2"/>
  <c r="H682" i="2"/>
  <c r="F723" i="2"/>
  <c r="H724" i="2"/>
  <c r="F740" i="2"/>
  <c r="H740" i="2" s="1"/>
  <c r="H741" i="2"/>
  <c r="F789" i="2"/>
  <c r="H790" i="2"/>
  <c r="F876" i="2"/>
  <c r="H876" i="2" s="1"/>
  <c r="H877" i="2"/>
  <c r="D591" i="1"/>
  <c r="F591" i="1" s="1"/>
  <c r="F592" i="1"/>
  <c r="D86" i="1"/>
  <c r="F87" i="1"/>
  <c r="D382" i="1"/>
  <c r="F382" i="1" s="1"/>
  <c r="F383" i="1"/>
  <c r="D428" i="1"/>
  <c r="F429" i="1"/>
  <c r="D253" i="1"/>
  <c r="F254" i="1"/>
  <c r="D248" i="1"/>
  <c r="F249" i="1"/>
  <c r="D397" i="1"/>
  <c r="F397" i="1" s="1"/>
  <c r="F398" i="1"/>
  <c r="D357" i="1"/>
  <c r="F357" i="1" s="1"/>
  <c r="F358" i="1"/>
  <c r="D359" i="1"/>
  <c r="F359" i="1" s="1"/>
  <c r="F360" i="1"/>
  <c r="D388" i="1"/>
  <c r="F388" i="1" s="1"/>
  <c r="F389" i="1"/>
  <c r="D459" i="1"/>
  <c r="F460" i="1"/>
  <c r="D239" i="1"/>
  <c r="F240" i="1"/>
  <c r="D220" i="1"/>
  <c r="F221" i="1"/>
  <c r="D258" i="1"/>
  <c r="F258" i="1" s="1"/>
  <c r="F259" i="1"/>
  <c r="D474" i="1"/>
  <c r="F475" i="1"/>
  <c r="D520" i="1"/>
  <c r="F521" i="1"/>
  <c r="D227" i="1"/>
  <c r="F228" i="1"/>
  <c r="D203" i="1"/>
  <c r="F204" i="1"/>
  <c r="D159" i="1"/>
  <c r="F160" i="1"/>
  <c r="D281" i="1"/>
  <c r="F282" i="1"/>
  <c r="D165" i="1"/>
  <c r="F166" i="1"/>
  <c r="D485" i="1"/>
  <c r="F486" i="1"/>
  <c r="D110" i="1"/>
  <c r="F111" i="1"/>
  <c r="D132" i="1"/>
  <c r="F132" i="1" s="1"/>
  <c r="F133" i="1"/>
  <c r="D362" i="1"/>
  <c r="F362" i="1" s="1"/>
  <c r="F363" i="1"/>
  <c r="D366" i="1"/>
  <c r="F366" i="1" s="1"/>
  <c r="F367" i="1"/>
  <c r="D94" i="1"/>
  <c r="F95" i="1"/>
  <c r="D583" i="1"/>
  <c r="F584" i="1"/>
  <c r="D188" i="1"/>
  <c r="F188" i="1" s="1"/>
  <c r="F189" i="1"/>
  <c r="D423" i="1"/>
  <c r="F424" i="1"/>
  <c r="D594" i="1"/>
  <c r="F595" i="1"/>
  <c r="D186" i="1"/>
  <c r="F186" i="1" s="1"/>
  <c r="F187" i="1"/>
  <c r="D504" i="1"/>
  <c r="F505" i="1"/>
  <c r="D71" i="1"/>
  <c r="F71" i="1" s="1"/>
  <c r="F72" i="1"/>
  <c r="D540" i="1"/>
  <c r="F541" i="1"/>
  <c r="D216" i="1"/>
  <c r="F217" i="1"/>
  <c r="D434" i="1"/>
  <c r="F435" i="1"/>
  <c r="D453" i="1"/>
  <c r="F454" i="1"/>
  <c r="D405" i="1"/>
  <c r="D531" i="1"/>
  <c r="F532" i="1"/>
  <c r="D543" i="1"/>
  <c r="F544" i="1"/>
  <c r="D571" i="1"/>
  <c r="F572" i="1"/>
  <c r="D265" i="1"/>
  <c r="D264" i="1" s="1"/>
  <c r="F266" i="1"/>
  <c r="D420" i="1"/>
  <c r="F421" i="1"/>
  <c r="D260" i="1"/>
  <c r="F260" i="1" s="1"/>
  <c r="F261" i="1"/>
  <c r="D141" i="1"/>
  <c r="F142" i="1"/>
  <c r="D284" i="1"/>
  <c r="F285" i="1"/>
  <c r="D170" i="1"/>
  <c r="F171" i="1"/>
  <c r="D482" i="1"/>
  <c r="F483" i="1"/>
  <c r="D128" i="1"/>
  <c r="F128" i="1" s="1"/>
  <c r="F129" i="1"/>
  <c r="D130" i="1"/>
  <c r="F130" i="1" s="1"/>
  <c r="F131" i="1"/>
  <c r="D69" i="1"/>
  <c r="F69" i="1" s="1"/>
  <c r="F70" i="1"/>
  <c r="D82" i="1"/>
  <c r="F83" i="1"/>
  <c r="D289" i="1"/>
  <c r="F290" i="1"/>
  <c r="D224" i="1"/>
  <c r="F225" i="1"/>
  <c r="D510" i="1"/>
  <c r="F511" i="1"/>
  <c r="D589" i="1"/>
  <c r="F589" i="1" s="1"/>
  <c r="F590" i="1"/>
  <c r="D29" i="1"/>
  <c r="F30" i="1"/>
  <c r="D270" i="1"/>
  <c r="F271" i="1"/>
  <c r="D234" i="1"/>
  <c r="F235" i="1"/>
  <c r="D317" i="1"/>
  <c r="F318" i="1"/>
  <c r="D439" i="1"/>
  <c r="F440" i="1"/>
  <c r="D449" i="1"/>
  <c r="F449" i="1" s="1"/>
  <c r="F450" i="1"/>
  <c r="D533" i="1"/>
  <c r="F533" i="1" s="1"/>
  <c r="F534" i="1"/>
  <c r="D57" i="1"/>
  <c r="F57" i="1" s="1"/>
  <c r="F58" i="1"/>
  <c r="D63" i="1"/>
  <c r="F63" i="1" s="1"/>
  <c r="F64" i="1"/>
  <c r="D75" i="1"/>
  <c r="F75" i="1" s="1"/>
  <c r="F76" i="1"/>
  <c r="D102" i="1"/>
  <c r="F102" i="1" s="1"/>
  <c r="F103" i="1"/>
  <c r="D118" i="1"/>
  <c r="F119" i="1"/>
  <c r="D416" i="1"/>
  <c r="F416" i="1" s="1"/>
  <c r="F417" i="1"/>
  <c r="D23" i="1"/>
  <c r="F24" i="1"/>
  <c r="D31" i="1"/>
  <c r="F31" i="1" s="1"/>
  <c r="F32" i="1"/>
  <c r="D17" i="1"/>
  <c r="F18" i="1"/>
  <c r="F293" i="1"/>
  <c r="D339" i="1"/>
  <c r="F340" i="1"/>
  <c r="F536" i="1"/>
  <c r="D114" i="1"/>
  <c r="F115" i="1"/>
  <c r="F111" i="2"/>
  <c r="F231" i="2"/>
  <c r="F168" i="2"/>
  <c r="G136" i="3"/>
  <c r="F511" i="2"/>
  <c r="F92" i="2"/>
  <c r="F37" i="2"/>
  <c r="F501" i="2"/>
  <c r="F404" i="2"/>
  <c r="F51" i="2"/>
  <c r="G806" i="3" l="1"/>
  <c r="G616" i="3"/>
  <c r="I616" i="3" s="1"/>
  <c r="F241" i="1"/>
  <c r="I880" i="3"/>
  <c r="G206" i="3"/>
  <c r="I206" i="3" s="1"/>
  <c r="I576" i="3"/>
  <c r="I780" i="3"/>
  <c r="G779" i="3"/>
  <c r="I730" i="3"/>
  <c r="I826" i="3"/>
  <c r="G956" i="3"/>
  <c r="G955" i="3" s="1"/>
  <c r="I955" i="3" s="1"/>
  <c r="I451" i="3"/>
  <c r="I111" i="3"/>
  <c r="G121" i="3"/>
  <c r="I121" i="3" s="1"/>
  <c r="G524" i="3"/>
  <c r="I524" i="3" s="1"/>
  <c r="I684" i="3"/>
  <c r="I923" i="3"/>
  <c r="I602" i="3"/>
  <c r="G690" i="3"/>
  <c r="I690" i="3" s="1"/>
  <c r="G607" i="3"/>
  <c r="I607" i="3" s="1"/>
  <c r="I899" i="3"/>
  <c r="I696" i="3"/>
  <c r="F23" i="1"/>
  <c r="D22" i="1"/>
  <c r="G790" i="3"/>
  <c r="I790" i="3" s="1"/>
  <c r="G423" i="3"/>
  <c r="G422" i="3" s="1"/>
  <c r="I422" i="3" s="1"/>
  <c r="D174" i="1"/>
  <c r="I559" i="3"/>
  <c r="G558" i="3"/>
  <c r="I505" i="3"/>
  <c r="G504" i="3"/>
  <c r="I504" i="3" s="1"/>
  <c r="D36" i="1"/>
  <c r="F36" i="1" s="1"/>
  <c r="H474" i="2"/>
  <c r="F473" i="2"/>
  <c r="H473" i="2" s="1"/>
  <c r="G435" i="3"/>
  <c r="I435" i="3" s="1"/>
  <c r="I283" i="3"/>
  <c r="H464" i="2"/>
  <c r="F463" i="2"/>
  <c r="F751" i="2"/>
  <c r="F750" i="2" s="1"/>
  <c r="F242" i="1"/>
  <c r="D561" i="1"/>
  <c r="F561" i="1" s="1"/>
  <c r="F586" i="1"/>
  <c r="F326" i="1"/>
  <c r="F478" i="1"/>
  <c r="D328" i="1"/>
  <c r="F328" i="1" s="1"/>
  <c r="F622" i="2"/>
  <c r="H622" i="2" s="1"/>
  <c r="D96" i="1"/>
  <c r="F96" i="1" s="1"/>
  <c r="D322" i="1"/>
  <c r="F447" i="1"/>
  <c r="D545" i="1"/>
  <c r="F545" i="1" s="1"/>
  <c r="F345" i="1"/>
  <c r="F369" i="1"/>
  <c r="F556" i="2"/>
  <c r="H556" i="2" s="1"/>
  <c r="F761" i="2"/>
  <c r="F760" i="2" s="1"/>
  <c r="F209" i="1"/>
  <c r="H860" i="2"/>
  <c r="F152" i="1"/>
  <c r="D347" i="1"/>
  <c r="F347" i="1" s="1"/>
  <c r="F193" i="1"/>
  <c r="F394" i="1"/>
  <c r="F608" i="1"/>
  <c r="G839" i="3"/>
  <c r="G838" i="3" s="1"/>
  <c r="F287" i="2"/>
  <c r="F286" i="2" s="1"/>
  <c r="H304" i="2"/>
  <c r="F303" i="2"/>
  <c r="H303" i="2" s="1"/>
  <c r="F444" i="1"/>
  <c r="D588" i="1"/>
  <c r="F588" i="1" s="1"/>
  <c r="F21" i="2"/>
  <c r="F20" i="2" s="1"/>
  <c r="H20" i="2" s="1"/>
  <c r="F142" i="2"/>
  <c r="F141" i="2" s="1"/>
  <c r="H141" i="2" s="1"/>
  <c r="F385" i="2"/>
  <c r="F384" i="2" s="1"/>
  <c r="F253" i="2"/>
  <c r="H253" i="2" s="1"/>
  <c r="F596" i="2"/>
  <c r="F595" i="2" s="1"/>
  <c r="D60" i="1"/>
  <c r="F60" i="1" s="1"/>
  <c r="D180" i="1"/>
  <c r="D179" i="1" s="1"/>
  <c r="F623" i="1"/>
  <c r="D596" i="1"/>
  <c r="F596" i="1" s="1"/>
  <c r="D145" i="1"/>
  <c r="F145" i="1" s="1"/>
  <c r="G232" i="3"/>
  <c r="D396" i="1"/>
  <c r="F396" i="1" s="1"/>
  <c r="F309" i="1"/>
  <c r="D308" i="1"/>
  <c r="F576" i="1"/>
  <c r="D575" i="1"/>
  <c r="D127" i="1"/>
  <c r="F127" i="1" s="1"/>
  <c r="D257" i="1"/>
  <c r="D256" i="1" s="1"/>
  <c r="D372" i="1"/>
  <c r="F372" i="1" s="1"/>
  <c r="D354" i="1"/>
  <c r="F354" i="1" s="1"/>
  <c r="D361" i="1"/>
  <c r="F361" i="1" s="1"/>
  <c r="D185" i="1"/>
  <c r="D184" i="1" s="1"/>
  <c r="D66" i="1"/>
  <c r="F66" i="1" s="1"/>
  <c r="D381" i="1"/>
  <c r="F381" i="1" s="1"/>
  <c r="G388" i="3"/>
  <c r="I389" i="3"/>
  <c r="G135" i="3"/>
  <c r="I136" i="3"/>
  <c r="G814" i="3"/>
  <c r="I814" i="3" s="1"/>
  <c r="I815" i="3"/>
  <c r="G770" i="3"/>
  <c r="I771" i="3"/>
  <c r="G664" i="3"/>
  <c r="I665" i="3"/>
  <c r="G594" i="3"/>
  <c r="I595" i="3"/>
  <c r="G564" i="3"/>
  <c r="I565" i="3"/>
  <c r="G339" i="3"/>
  <c r="I340" i="3"/>
  <c r="I321" i="3"/>
  <c r="G320" i="3"/>
  <c r="G275" i="3"/>
  <c r="I276" i="3"/>
  <c r="G249" i="3"/>
  <c r="I249" i="3" s="1"/>
  <c r="I250" i="3"/>
  <c r="G221" i="3"/>
  <c r="I221" i="3" s="1"/>
  <c r="I222" i="3"/>
  <c r="I174" i="3"/>
  <c r="G173" i="3"/>
  <c r="G941" i="3"/>
  <c r="I941" i="3" s="1"/>
  <c r="I942" i="3"/>
  <c r="G930" i="3"/>
  <c r="I931" i="3"/>
  <c r="G892" i="3"/>
  <c r="I892" i="3" s="1"/>
  <c r="I893" i="3"/>
  <c r="I913" i="3"/>
  <c r="G887" i="3"/>
  <c r="I888" i="3"/>
  <c r="G819" i="3"/>
  <c r="I819" i="3" s="1"/>
  <c r="I820" i="3"/>
  <c r="G740" i="3"/>
  <c r="I741" i="3"/>
  <c r="G678" i="3"/>
  <c r="I678" i="3" s="1"/>
  <c r="I679" i="3"/>
  <c r="G657" i="3"/>
  <c r="I658" i="3"/>
  <c r="G624" i="3"/>
  <c r="I625" i="3"/>
  <c r="I543" i="3"/>
  <c r="G542" i="3"/>
  <c r="G509" i="3"/>
  <c r="I509" i="3" s="1"/>
  <c r="I510" i="3"/>
  <c r="G490" i="3"/>
  <c r="I491" i="3"/>
  <c r="G351" i="3"/>
  <c r="I352" i="3"/>
  <c r="G345" i="3"/>
  <c r="G344" i="3" s="1"/>
  <c r="I346" i="3"/>
  <c r="G261" i="3"/>
  <c r="I261" i="3" s="1"/>
  <c r="I262" i="3"/>
  <c r="G244" i="3"/>
  <c r="I244" i="3" s="1"/>
  <c r="I245" i="3"/>
  <c r="G216" i="3"/>
  <c r="I217" i="3"/>
  <c r="G167" i="3"/>
  <c r="I168" i="3"/>
  <c r="G97" i="3"/>
  <c r="I97" i="3" s="1"/>
  <c r="I98" i="3"/>
  <c r="I62" i="3"/>
  <c r="G61" i="3"/>
  <c r="G30" i="3"/>
  <c r="I31" i="3"/>
  <c r="G45" i="3"/>
  <c r="I46" i="3"/>
  <c r="G89" i="3"/>
  <c r="I90" i="3"/>
  <c r="G304" i="3"/>
  <c r="I305" i="3"/>
  <c r="I879" i="3"/>
  <c r="I806" i="3"/>
  <c r="G357" i="3"/>
  <c r="I358" i="3"/>
  <c r="G964" i="3"/>
  <c r="I965" i="3"/>
  <c r="I683" i="3"/>
  <c r="G196" i="3"/>
  <c r="I197" i="3"/>
  <c r="G946" i="3"/>
  <c r="I947" i="3"/>
  <c r="G706" i="3"/>
  <c r="I707" i="3"/>
  <c r="G670" i="3"/>
  <c r="I671" i="3"/>
  <c r="G102" i="3"/>
  <c r="I103" i="3"/>
  <c r="G51" i="3"/>
  <c r="I52" i="3"/>
  <c r="G13" i="3"/>
  <c r="I14" i="3"/>
  <c r="G824" i="3"/>
  <c r="I824" i="3" s="1"/>
  <c r="I825" i="3"/>
  <c r="G728" i="3"/>
  <c r="I729" i="3"/>
  <c r="G574" i="3"/>
  <c r="I575" i="3"/>
  <c r="G367" i="3"/>
  <c r="I368" i="3"/>
  <c r="G897" i="3"/>
  <c r="I897" i="3" s="1"/>
  <c r="I898" i="3"/>
  <c r="G281" i="3"/>
  <c r="I282" i="3"/>
  <c r="G109" i="3"/>
  <c r="I109" i="3" s="1"/>
  <c r="I110" i="3"/>
  <c r="I922" i="3"/>
  <c r="G375" i="3"/>
  <c r="I376" i="3"/>
  <c r="G266" i="3"/>
  <c r="I267" i="3"/>
  <c r="G482" i="3"/>
  <c r="I483" i="3"/>
  <c r="G37" i="3"/>
  <c r="I38" i="3"/>
  <c r="G986" i="3"/>
  <c r="I987" i="3"/>
  <c r="G975" i="3"/>
  <c r="I976" i="3"/>
  <c r="G472" i="3"/>
  <c r="I473" i="3"/>
  <c r="F50" i="2"/>
  <c r="H51" i="2"/>
  <c r="F500" i="2"/>
  <c r="H501" i="2"/>
  <c r="F510" i="2"/>
  <c r="H511" i="2"/>
  <c r="H853" i="2"/>
  <c r="F325" i="2"/>
  <c r="H326" i="2"/>
  <c r="F403" i="2"/>
  <c r="H404" i="2"/>
  <c r="F36" i="2"/>
  <c r="H37" i="2"/>
  <c r="F532" i="2"/>
  <c r="H533" i="2"/>
  <c r="F88" i="2"/>
  <c r="H92" i="2"/>
  <c r="F156" i="2"/>
  <c r="H168" i="2"/>
  <c r="F227" i="2"/>
  <c r="H231" i="2"/>
  <c r="F110" i="2"/>
  <c r="H111" i="2"/>
  <c r="H789" i="2"/>
  <c r="F785" i="2"/>
  <c r="F722" i="2"/>
  <c r="H723" i="2"/>
  <c r="H681" i="2"/>
  <c r="F677" i="2"/>
  <c r="F665" i="2"/>
  <c r="H666" i="2"/>
  <c r="F581" i="2"/>
  <c r="H582" i="2"/>
  <c r="H572" i="2"/>
  <c r="F568" i="2"/>
  <c r="F341" i="2"/>
  <c r="H342" i="2"/>
  <c r="F270" i="2"/>
  <c r="H271" i="2"/>
  <c r="F194" i="2"/>
  <c r="H195" i="2"/>
  <c r="F917" i="2"/>
  <c r="H918" i="2"/>
  <c r="H873" i="2"/>
  <c r="F872" i="2"/>
  <c r="F847" i="2"/>
  <c r="H848" i="2"/>
  <c r="F793" i="2"/>
  <c r="H794" i="2"/>
  <c r="H718" i="2"/>
  <c r="F714" i="2"/>
  <c r="F686" i="2"/>
  <c r="H692" i="2"/>
  <c r="F660" i="2"/>
  <c r="H661" i="2"/>
  <c r="H656" i="2"/>
  <c r="F652" i="2"/>
  <c r="F641" i="2"/>
  <c r="H641" i="2" s="1"/>
  <c r="H642" i="2"/>
  <c r="H588" i="2"/>
  <c r="F587" i="2"/>
  <c r="F576" i="2"/>
  <c r="H577" i="2"/>
  <c r="F537" i="2"/>
  <c r="H538" i="2"/>
  <c r="H452" i="2"/>
  <c r="F265" i="2"/>
  <c r="H266" i="2"/>
  <c r="F260" i="2"/>
  <c r="H260" i="2" s="1"/>
  <c r="H261" i="2"/>
  <c r="F237" i="2"/>
  <c r="H238" i="2"/>
  <c r="F188" i="2"/>
  <c r="H189" i="2"/>
  <c r="H132" i="2"/>
  <c r="F131" i="2"/>
  <c r="F64" i="2"/>
  <c r="H64" i="2" s="1"/>
  <c r="H65" i="2"/>
  <c r="F44" i="2"/>
  <c r="H45" i="2"/>
  <c r="H491" i="2"/>
  <c r="F379" i="2"/>
  <c r="H380" i="2"/>
  <c r="F282" i="2"/>
  <c r="H283" i="2"/>
  <c r="F242" i="2"/>
  <c r="H243" i="2"/>
  <c r="F16" i="2"/>
  <c r="H17" i="2"/>
  <c r="F345" i="2"/>
  <c r="H345" i="2" s="1"/>
  <c r="H346" i="2"/>
  <c r="F80" i="2"/>
  <c r="H81" i="2"/>
  <c r="H772" i="2"/>
  <c r="F947" i="2"/>
  <c r="H948" i="2"/>
  <c r="H552" i="2"/>
  <c r="F296" i="2"/>
  <c r="H297" i="2"/>
  <c r="F704" i="2"/>
  <c r="F703" i="2" s="1"/>
  <c r="H705" i="2"/>
  <c r="F217" i="2"/>
  <c r="H218" i="2"/>
  <c r="F612" i="2"/>
  <c r="H612" i="2" s="1"/>
  <c r="H613" i="2"/>
  <c r="H907" i="2"/>
  <c r="F883" i="2"/>
  <c r="H884" i="2"/>
  <c r="F776" i="2"/>
  <c r="H780" i="2"/>
  <c r="F367" i="2"/>
  <c r="H368" i="2"/>
  <c r="F123" i="2"/>
  <c r="H124" i="2"/>
  <c r="F826" i="2"/>
  <c r="H827" i="2"/>
  <c r="F833" i="2"/>
  <c r="H834" i="2"/>
  <c r="F746" i="2"/>
  <c r="H747" i="2"/>
  <c r="F373" i="2"/>
  <c r="H374" i="2"/>
  <c r="F518" i="2"/>
  <c r="H519" i="2"/>
  <c r="F839" i="2"/>
  <c r="H840" i="2"/>
  <c r="H353" i="2"/>
  <c r="F103" i="2"/>
  <c r="H103" i="2" s="1"/>
  <c r="H104" i="2"/>
  <c r="F60" i="2"/>
  <c r="H61" i="2"/>
  <c r="F118" i="2"/>
  <c r="H119" i="2"/>
  <c r="F858" i="2"/>
  <c r="H859" i="2"/>
  <c r="F733" i="2"/>
  <c r="H734" i="2"/>
  <c r="F478" i="2"/>
  <c r="H482" i="2"/>
  <c r="F395" i="2"/>
  <c r="H396" i="2"/>
  <c r="D150" i="1"/>
  <c r="F150" i="1" s="1"/>
  <c r="F151" i="1"/>
  <c r="D113" i="1"/>
  <c r="F114" i="1"/>
  <c r="D476" i="1"/>
  <c r="F476" i="1" s="1"/>
  <c r="F477" i="1"/>
  <c r="F344" i="1"/>
  <c r="D338" i="1"/>
  <c r="F339" i="1"/>
  <c r="D16" i="1"/>
  <c r="F17" i="1"/>
  <c r="D117" i="1"/>
  <c r="F117" i="1" s="1"/>
  <c r="F118" i="1"/>
  <c r="D438" i="1"/>
  <c r="F439" i="1"/>
  <c r="D316" i="1"/>
  <c r="F317" i="1"/>
  <c r="D233" i="1"/>
  <c r="F233" i="1" s="1"/>
  <c r="F234" i="1"/>
  <c r="D269" i="1"/>
  <c r="F270" i="1"/>
  <c r="D28" i="1"/>
  <c r="F29" i="1"/>
  <c r="D509" i="1"/>
  <c r="D508" i="1" s="1"/>
  <c r="F510" i="1"/>
  <c r="D223" i="1"/>
  <c r="F223" i="1" s="1"/>
  <c r="F224" i="1"/>
  <c r="D288" i="1"/>
  <c r="F289" i="1"/>
  <c r="D81" i="1"/>
  <c r="F82" i="1"/>
  <c r="D481" i="1"/>
  <c r="F482" i="1"/>
  <c r="D169" i="1"/>
  <c r="F169" i="1" s="1"/>
  <c r="F170" i="1"/>
  <c r="D283" i="1"/>
  <c r="F283" i="1" s="1"/>
  <c r="F284" i="1"/>
  <c r="D140" i="1"/>
  <c r="F141" i="1"/>
  <c r="D419" i="1"/>
  <c r="F420" i="1"/>
  <c r="F265" i="1"/>
  <c r="D570" i="1"/>
  <c r="F571" i="1"/>
  <c r="D542" i="1"/>
  <c r="F542" i="1" s="1"/>
  <c r="F543" i="1"/>
  <c r="D530" i="1"/>
  <c r="F531" i="1"/>
  <c r="D404" i="1"/>
  <c r="F405" i="1"/>
  <c r="D452" i="1"/>
  <c r="F452" i="1" s="1"/>
  <c r="F453" i="1"/>
  <c r="D433" i="1"/>
  <c r="F434" i="1"/>
  <c r="D213" i="1"/>
  <c r="F216" i="1"/>
  <c r="D603" i="1"/>
  <c r="F603" i="1" s="1"/>
  <c r="F622" i="1"/>
  <c r="D539" i="1"/>
  <c r="F539" i="1" s="1"/>
  <c r="F540" i="1"/>
  <c r="D501" i="1"/>
  <c r="F504" i="1"/>
  <c r="D593" i="1"/>
  <c r="F593" i="1" s="1"/>
  <c r="F594" i="1"/>
  <c r="D422" i="1"/>
  <c r="F422" i="1" s="1"/>
  <c r="F423" i="1"/>
  <c r="D582" i="1"/>
  <c r="F582" i="1" s="1"/>
  <c r="F583" i="1"/>
  <c r="D93" i="1"/>
  <c r="F93" i="1" s="1"/>
  <c r="F94" i="1"/>
  <c r="D109" i="1"/>
  <c r="F110" i="1"/>
  <c r="D484" i="1"/>
  <c r="F484" i="1" s="1"/>
  <c r="F485" i="1"/>
  <c r="D164" i="1"/>
  <c r="F165" i="1"/>
  <c r="D280" i="1"/>
  <c r="F281" i="1"/>
  <c r="D156" i="1"/>
  <c r="F159" i="1"/>
  <c r="D202" i="1"/>
  <c r="F203" i="1"/>
  <c r="D226" i="1"/>
  <c r="F227" i="1"/>
  <c r="D519" i="1"/>
  <c r="D518" i="1" s="1"/>
  <c r="F520" i="1"/>
  <c r="D473" i="1"/>
  <c r="F474" i="1"/>
  <c r="D219" i="1"/>
  <c r="F220" i="1"/>
  <c r="D238" i="1"/>
  <c r="D237" i="1" s="1"/>
  <c r="F239" i="1"/>
  <c r="D458" i="1"/>
  <c r="F459" i="1"/>
  <c r="D247" i="1"/>
  <c r="F248" i="1"/>
  <c r="D252" i="1"/>
  <c r="F253" i="1"/>
  <c r="D427" i="1"/>
  <c r="F428" i="1"/>
  <c r="D85" i="1"/>
  <c r="F86" i="1"/>
  <c r="I930" i="3" l="1"/>
  <c r="G921" i="3"/>
  <c r="I921" i="3" s="1"/>
  <c r="D112" i="1"/>
  <c r="G205" i="3"/>
  <c r="I205" i="3" s="1"/>
  <c r="I887" i="3"/>
  <c r="G878" i="3"/>
  <c r="D35" i="1"/>
  <c r="F35" i="1" s="1"/>
  <c r="D321" i="1"/>
  <c r="D320" i="1" s="1"/>
  <c r="F320" i="1" s="1"/>
  <c r="I956" i="3"/>
  <c r="I740" i="3"/>
  <c r="G734" i="3"/>
  <c r="I734" i="3" s="1"/>
  <c r="I423" i="3"/>
  <c r="F174" i="1"/>
  <c r="D173" i="1"/>
  <c r="G523" i="3"/>
  <c r="G522" i="3" s="1"/>
  <c r="I522" i="3" s="1"/>
  <c r="G677" i="3"/>
  <c r="I677" i="3" s="1"/>
  <c r="G805" i="3"/>
  <c r="I805" i="3" s="1"/>
  <c r="I878" i="3"/>
  <c r="G789" i="3"/>
  <c r="G689" i="3"/>
  <c r="I689" i="3" s="1"/>
  <c r="I624" i="3"/>
  <c r="G615" i="3"/>
  <c r="I615" i="3" s="1"/>
  <c r="G434" i="3"/>
  <c r="I434" i="3" s="1"/>
  <c r="G601" i="3"/>
  <c r="G600" i="3" s="1"/>
  <c r="I564" i="3"/>
  <c r="G563" i="3"/>
  <c r="I563" i="3" s="1"/>
  <c r="I574" i="3"/>
  <c r="G573" i="3"/>
  <c r="H751" i="2"/>
  <c r="H532" i="2"/>
  <c r="F531" i="2"/>
  <c r="H531" i="2" s="1"/>
  <c r="D555" i="1"/>
  <c r="F555" i="1" s="1"/>
  <c r="I839" i="3"/>
  <c r="F226" i="1"/>
  <c r="D222" i="1"/>
  <c r="H761" i="2"/>
  <c r="F322" i="1"/>
  <c r="I367" i="3"/>
  <c r="G366" i="3"/>
  <c r="H287" i="2"/>
  <c r="F302" i="2"/>
  <c r="F301" i="2" s="1"/>
  <c r="H142" i="2"/>
  <c r="H416" i="2"/>
  <c r="F180" i="1"/>
  <c r="H596" i="2"/>
  <c r="D392" i="1"/>
  <c r="F392" i="1" s="1"/>
  <c r="H385" i="2"/>
  <c r="H21" i="2"/>
  <c r="D443" i="1"/>
  <c r="F257" i="1"/>
  <c r="F185" i="1"/>
  <c r="D56" i="1"/>
  <c r="F56" i="1" s="1"/>
  <c r="D126" i="1"/>
  <c r="F126" i="1" s="1"/>
  <c r="F252" i="2"/>
  <c r="D343" i="1"/>
  <c r="F343" i="1" s="1"/>
  <c r="F575" i="1"/>
  <c r="D574" i="1"/>
  <c r="D307" i="1"/>
  <c r="F308" i="1"/>
  <c r="G471" i="3"/>
  <c r="I471" i="3" s="1"/>
  <c r="I472" i="3"/>
  <c r="G974" i="3"/>
  <c r="I975" i="3"/>
  <c r="G985" i="3"/>
  <c r="I986" i="3"/>
  <c r="G36" i="3"/>
  <c r="I37" i="3"/>
  <c r="G481" i="3"/>
  <c r="I482" i="3"/>
  <c r="G260" i="3"/>
  <c r="I266" i="3"/>
  <c r="G374" i="3"/>
  <c r="I374" i="3" s="1"/>
  <c r="I375" i="3"/>
  <c r="G557" i="3"/>
  <c r="I558" i="3"/>
  <c r="I281" i="3"/>
  <c r="I728" i="3"/>
  <c r="G60" i="3"/>
  <c r="I60" i="3" s="1"/>
  <c r="I61" i="3"/>
  <c r="G541" i="3"/>
  <c r="I542" i="3"/>
  <c r="G911" i="3"/>
  <c r="I912" i="3"/>
  <c r="G172" i="3"/>
  <c r="I172" i="3" s="1"/>
  <c r="I173" i="3"/>
  <c r="I320" i="3"/>
  <c r="G314" i="3"/>
  <c r="G231" i="3"/>
  <c r="I232" i="3"/>
  <c r="G778" i="3"/>
  <c r="I779" i="3"/>
  <c r="G12" i="3"/>
  <c r="I13" i="3"/>
  <c r="G50" i="3"/>
  <c r="I50" i="3" s="1"/>
  <c r="I51" i="3"/>
  <c r="G96" i="3"/>
  <c r="I96" i="3" s="1"/>
  <c r="I102" i="3"/>
  <c r="G669" i="3"/>
  <c r="I669" i="3" s="1"/>
  <c r="I670" i="3"/>
  <c r="G705" i="3"/>
  <c r="I706" i="3"/>
  <c r="G940" i="3"/>
  <c r="I946" i="3"/>
  <c r="G195" i="3"/>
  <c r="I196" i="3"/>
  <c r="G963" i="3"/>
  <c r="I964" i="3"/>
  <c r="G356" i="3"/>
  <c r="I356" i="3" s="1"/>
  <c r="I357" i="3"/>
  <c r="G295" i="3"/>
  <c r="I295" i="3" s="1"/>
  <c r="I304" i="3"/>
  <c r="G88" i="3"/>
  <c r="I88" i="3" s="1"/>
  <c r="I89" i="3"/>
  <c r="G44" i="3"/>
  <c r="I44" i="3" s="1"/>
  <c r="I45" i="3"/>
  <c r="G29" i="3"/>
  <c r="I30" i="3"/>
  <c r="I167" i="3"/>
  <c r="G166" i="3"/>
  <c r="I166" i="3" s="1"/>
  <c r="I216" i="3"/>
  <c r="I345" i="3"/>
  <c r="I344" i="3"/>
  <c r="G350" i="3"/>
  <c r="I350" i="3" s="1"/>
  <c r="I351" i="3"/>
  <c r="G489" i="3"/>
  <c r="I489" i="3" s="1"/>
  <c r="I490" i="3"/>
  <c r="G656" i="3"/>
  <c r="I657" i="3"/>
  <c r="G274" i="3"/>
  <c r="I275" i="3"/>
  <c r="G338" i="3"/>
  <c r="I338" i="3" s="1"/>
  <c r="I339" i="3"/>
  <c r="G593" i="3"/>
  <c r="I594" i="3"/>
  <c r="G663" i="3"/>
  <c r="I664" i="3"/>
  <c r="G769" i="3"/>
  <c r="I770" i="3"/>
  <c r="G503" i="3"/>
  <c r="I838" i="3"/>
  <c r="G120" i="3"/>
  <c r="I135" i="3"/>
  <c r="G387" i="3"/>
  <c r="I387" i="3" s="1"/>
  <c r="I388" i="3"/>
  <c r="F130" i="2"/>
  <c r="H131" i="2"/>
  <c r="F450" i="2"/>
  <c r="H451" i="2"/>
  <c r="F586" i="2"/>
  <c r="H587" i="2"/>
  <c r="F651" i="2"/>
  <c r="H651" i="2" s="1"/>
  <c r="H652" i="2"/>
  <c r="F713" i="2"/>
  <c r="H714" i="2"/>
  <c r="F871" i="2"/>
  <c r="H871" i="2" s="1"/>
  <c r="H872" i="2"/>
  <c r="F567" i="2"/>
  <c r="H568" i="2"/>
  <c r="F676" i="2"/>
  <c r="H677" i="2"/>
  <c r="F784" i="2"/>
  <c r="H785" i="2"/>
  <c r="F866" i="2"/>
  <c r="H867" i="2"/>
  <c r="F394" i="2"/>
  <c r="H395" i="2"/>
  <c r="H463" i="2"/>
  <c r="F462" i="2"/>
  <c r="F477" i="2"/>
  <c r="H477" i="2" s="1"/>
  <c r="H478" i="2"/>
  <c r="F732" i="2"/>
  <c r="H733" i="2"/>
  <c r="F857" i="2"/>
  <c r="H857" i="2" s="1"/>
  <c r="H858" i="2"/>
  <c r="F117" i="2"/>
  <c r="H117" i="2" s="1"/>
  <c r="H118" i="2"/>
  <c r="F59" i="2"/>
  <c r="H60" i="2"/>
  <c r="F838" i="2"/>
  <c r="H839" i="2"/>
  <c r="F517" i="2"/>
  <c r="H518" i="2"/>
  <c r="F372" i="2"/>
  <c r="F371" i="2" s="1"/>
  <c r="H373" i="2"/>
  <c r="F745" i="2"/>
  <c r="H745" i="2" s="1"/>
  <c r="H746" i="2"/>
  <c r="F832" i="2"/>
  <c r="H833" i="2"/>
  <c r="F825" i="2"/>
  <c r="H826" i="2"/>
  <c r="F122" i="2"/>
  <c r="H123" i="2"/>
  <c r="F366" i="2"/>
  <c r="H367" i="2"/>
  <c r="H750" i="2"/>
  <c r="F775" i="2"/>
  <c r="H775" i="2" s="1"/>
  <c r="H776" i="2"/>
  <c r="F882" i="2"/>
  <c r="H883" i="2"/>
  <c r="F905" i="2"/>
  <c r="H906" i="2"/>
  <c r="F216" i="2"/>
  <c r="H217" i="2"/>
  <c r="H704" i="2"/>
  <c r="H286" i="2"/>
  <c r="F295" i="2"/>
  <c r="H296" i="2"/>
  <c r="F946" i="2"/>
  <c r="H947" i="2"/>
  <c r="F770" i="2"/>
  <c r="F769" i="2" s="1"/>
  <c r="H771" i="2"/>
  <c r="F79" i="2"/>
  <c r="H80" i="2"/>
  <c r="F15" i="2"/>
  <c r="H16" i="2"/>
  <c r="F241" i="2"/>
  <c r="H241" i="2" s="1"/>
  <c r="H242" i="2"/>
  <c r="F281" i="2"/>
  <c r="H281" i="2" s="1"/>
  <c r="H282" i="2"/>
  <c r="F378" i="2"/>
  <c r="H379" i="2"/>
  <c r="F43" i="2"/>
  <c r="H44" i="2"/>
  <c r="F187" i="2"/>
  <c r="H188" i="2"/>
  <c r="F236" i="2"/>
  <c r="H236" i="2" s="1"/>
  <c r="H237" i="2"/>
  <c r="F264" i="2"/>
  <c r="H264" i="2" s="1"/>
  <c r="H265" i="2"/>
  <c r="H455" i="2"/>
  <c r="F536" i="2"/>
  <c r="H536" i="2" s="1"/>
  <c r="H537" i="2"/>
  <c r="F575" i="2"/>
  <c r="H575" i="2" s="1"/>
  <c r="H576" i="2"/>
  <c r="F659" i="2"/>
  <c r="H660" i="2"/>
  <c r="H686" i="2"/>
  <c r="F685" i="2"/>
  <c r="F792" i="2"/>
  <c r="H793" i="2"/>
  <c r="F846" i="2"/>
  <c r="H846" i="2" s="1"/>
  <c r="H847" i="2"/>
  <c r="F916" i="2"/>
  <c r="H917" i="2"/>
  <c r="H194" i="2"/>
  <c r="F193" i="2"/>
  <c r="F269" i="2"/>
  <c r="H269" i="2" s="1"/>
  <c r="H270" i="2"/>
  <c r="H341" i="2"/>
  <c r="F340" i="2"/>
  <c r="F580" i="2"/>
  <c r="H580" i="2" s="1"/>
  <c r="H581" i="2"/>
  <c r="F664" i="2"/>
  <c r="H664" i="2" s="1"/>
  <c r="H665" i="2"/>
  <c r="F721" i="2"/>
  <c r="H722" i="2"/>
  <c r="F109" i="2"/>
  <c r="H110" i="2"/>
  <c r="F594" i="2"/>
  <c r="H594" i="2" s="1"/>
  <c r="H595" i="2"/>
  <c r="F611" i="2"/>
  <c r="F226" i="2"/>
  <c r="H227" i="2"/>
  <c r="F155" i="2"/>
  <c r="H156" i="2"/>
  <c r="H88" i="2"/>
  <c r="F35" i="2"/>
  <c r="H36" i="2"/>
  <c r="F402" i="2"/>
  <c r="H403" i="2"/>
  <c r="F324" i="2"/>
  <c r="H325" i="2"/>
  <c r="F851" i="2"/>
  <c r="H852" i="2"/>
  <c r="F759" i="2"/>
  <c r="H759" i="2" s="1"/>
  <c r="H760" i="2"/>
  <c r="F383" i="2"/>
  <c r="H383" i="2" s="1"/>
  <c r="H384" i="2"/>
  <c r="F509" i="2"/>
  <c r="H510" i="2"/>
  <c r="F551" i="2"/>
  <c r="F499" i="2"/>
  <c r="H500" i="2"/>
  <c r="F49" i="2"/>
  <c r="H50" i="2"/>
  <c r="F548" i="1"/>
  <c r="F85" i="1"/>
  <c r="D84" i="1"/>
  <c r="D426" i="1"/>
  <c r="F427" i="1"/>
  <c r="D251" i="1"/>
  <c r="F252" i="1"/>
  <c r="D246" i="1"/>
  <c r="F246" i="1" s="1"/>
  <c r="F247" i="1"/>
  <c r="D457" i="1"/>
  <c r="F458" i="1"/>
  <c r="F238" i="1"/>
  <c r="D218" i="1"/>
  <c r="F218" i="1" s="1"/>
  <c r="F219" i="1"/>
  <c r="D472" i="1"/>
  <c r="F473" i="1"/>
  <c r="F518" i="1"/>
  <c r="F519" i="1"/>
  <c r="D201" i="1"/>
  <c r="F202" i="1"/>
  <c r="F156" i="1"/>
  <c r="D155" i="1"/>
  <c r="F280" i="1"/>
  <c r="D279" i="1"/>
  <c r="F164" i="1"/>
  <c r="D163" i="1"/>
  <c r="F52" i="1"/>
  <c r="D108" i="1"/>
  <c r="F108" i="1" s="1"/>
  <c r="F109" i="1"/>
  <c r="F491" i="1"/>
  <c r="D500" i="1"/>
  <c r="F501" i="1"/>
  <c r="D207" i="1"/>
  <c r="F213" i="1"/>
  <c r="D432" i="1"/>
  <c r="F432" i="1" s="1"/>
  <c r="F433" i="1"/>
  <c r="D403" i="1"/>
  <c r="F403" i="1" s="1"/>
  <c r="F404" i="1"/>
  <c r="F530" i="1"/>
  <c r="D529" i="1"/>
  <c r="F570" i="1"/>
  <c r="D564" i="1"/>
  <c r="D263" i="1"/>
  <c r="D262" i="1" s="1"/>
  <c r="F264" i="1"/>
  <c r="F419" i="1"/>
  <c r="D415" i="1"/>
  <c r="F140" i="1"/>
  <c r="D139" i="1"/>
  <c r="F481" i="1"/>
  <c r="D480" i="1"/>
  <c r="F480" i="1" s="1"/>
  <c r="D74" i="1"/>
  <c r="F74" i="1" s="1"/>
  <c r="F81" i="1"/>
  <c r="D287" i="1"/>
  <c r="F288" i="1"/>
  <c r="F509" i="1"/>
  <c r="D27" i="1"/>
  <c r="F28" i="1"/>
  <c r="D268" i="1"/>
  <c r="F269" i="1"/>
  <c r="D315" i="1"/>
  <c r="F316" i="1"/>
  <c r="D196" i="1"/>
  <c r="F197" i="1"/>
  <c r="D437" i="1"/>
  <c r="F437" i="1" s="1"/>
  <c r="F438" i="1"/>
  <c r="D15" i="1"/>
  <c r="F16" i="1"/>
  <c r="D337" i="1"/>
  <c r="F337" i="1" s="1"/>
  <c r="F338" i="1"/>
  <c r="D178" i="1"/>
  <c r="F178" i="1" s="1"/>
  <c r="F179" i="1"/>
  <c r="F113" i="1"/>
  <c r="D255" i="1"/>
  <c r="F255" i="1" s="1"/>
  <c r="F256" i="1"/>
  <c r="D581" i="1"/>
  <c r="D183" i="1"/>
  <c r="F184" i="1"/>
  <c r="F321" i="1" l="1"/>
  <c r="H659" i="2"/>
  <c r="F650" i="2"/>
  <c r="H650" i="2" s="1"/>
  <c r="G837" i="3"/>
  <c r="I837" i="3" s="1"/>
  <c r="I789" i="3"/>
  <c r="G788" i="3"/>
  <c r="G688" i="3"/>
  <c r="I688" i="3" s="1"/>
  <c r="D34" i="1"/>
  <c r="F34" i="1" s="1"/>
  <c r="I523" i="3"/>
  <c r="H916" i="2"/>
  <c r="F910" i="2"/>
  <c r="H910" i="2" s="1"/>
  <c r="I788" i="3"/>
  <c r="D471" i="1"/>
  <c r="H792" i="2"/>
  <c r="F783" i="2"/>
  <c r="H783" i="2" s="1"/>
  <c r="H721" i="2"/>
  <c r="F712" i="2"/>
  <c r="H712" i="2" s="1"/>
  <c r="G556" i="3"/>
  <c r="D125" i="1"/>
  <c r="F125" i="1" s="1"/>
  <c r="H302" i="2"/>
  <c r="H394" i="2"/>
  <c r="F393" i="2"/>
  <c r="H393" i="2" s="1"/>
  <c r="F415" i="2"/>
  <c r="F414" i="2" s="1"/>
  <c r="D391" i="1"/>
  <c r="F391" i="1" s="1"/>
  <c r="D51" i="1"/>
  <c r="F51" i="1" s="1"/>
  <c r="F225" i="2"/>
  <c r="F112" i="1"/>
  <c r="F574" i="1"/>
  <c r="D573" i="1"/>
  <c r="F573" i="1" s="1"/>
  <c r="D342" i="1"/>
  <c r="F342" i="1" s="1"/>
  <c r="F307" i="1"/>
  <c r="D306" i="1"/>
  <c r="F207" i="1"/>
  <c r="D206" i="1"/>
  <c r="G87" i="3"/>
  <c r="I87" i="3" s="1"/>
  <c r="I120" i="3"/>
  <c r="G337" i="3"/>
  <c r="I337" i="3" s="1"/>
  <c r="I366" i="3"/>
  <c r="I601" i="3"/>
  <c r="I573" i="3"/>
  <c r="G204" i="3"/>
  <c r="I394" i="3"/>
  <c r="I395" i="3"/>
  <c r="I314" i="3"/>
  <c r="G313" i="3"/>
  <c r="G727" i="3"/>
  <c r="G280" i="3"/>
  <c r="I280" i="3" s="1"/>
  <c r="I503" i="3"/>
  <c r="G502" i="3"/>
  <c r="G768" i="3"/>
  <c r="I769" i="3"/>
  <c r="I663" i="3"/>
  <c r="G662" i="3"/>
  <c r="I662" i="3" s="1"/>
  <c r="G586" i="3"/>
  <c r="I586" i="3" s="1"/>
  <c r="I593" i="3"/>
  <c r="G273" i="3"/>
  <c r="I273" i="3" s="1"/>
  <c r="I274" i="3"/>
  <c r="G655" i="3"/>
  <c r="I656" i="3"/>
  <c r="G28" i="3"/>
  <c r="I29" i="3"/>
  <c r="G962" i="3"/>
  <c r="I963" i="3"/>
  <c r="G194" i="3"/>
  <c r="I195" i="3"/>
  <c r="I940" i="3"/>
  <c r="G939" i="3"/>
  <c r="I939" i="3" s="1"/>
  <c r="G704" i="3"/>
  <c r="I704" i="3" s="1"/>
  <c r="I705" i="3"/>
  <c r="G11" i="3"/>
  <c r="I11" i="3" s="1"/>
  <c r="I12" i="3"/>
  <c r="G777" i="3"/>
  <c r="I778" i="3"/>
  <c r="G230" i="3"/>
  <c r="I230" i="3" s="1"/>
  <c r="I231" i="3"/>
  <c r="I911" i="3"/>
  <c r="G910" i="3"/>
  <c r="I910" i="3" s="1"/>
  <c r="G534" i="3"/>
  <c r="I534" i="3" s="1"/>
  <c r="I541" i="3"/>
  <c r="I557" i="3"/>
  <c r="G259" i="3"/>
  <c r="I259" i="3" s="1"/>
  <c r="I260" i="3"/>
  <c r="I481" i="3"/>
  <c r="G470" i="3"/>
  <c r="I470" i="3" s="1"/>
  <c r="I36" i="3"/>
  <c r="G35" i="3"/>
  <c r="I35" i="3" s="1"/>
  <c r="G984" i="3"/>
  <c r="I984" i="3" s="1"/>
  <c r="I985" i="3"/>
  <c r="G973" i="3"/>
  <c r="I974" i="3"/>
  <c r="F550" i="2"/>
  <c r="H551" i="2"/>
  <c r="F508" i="2"/>
  <c r="H509" i="2"/>
  <c r="H611" i="2"/>
  <c r="F610" i="2"/>
  <c r="F108" i="2"/>
  <c r="H108" i="2" s="1"/>
  <c r="H109" i="2"/>
  <c r="H187" i="2"/>
  <c r="F186" i="2"/>
  <c r="H186" i="2" s="1"/>
  <c r="F42" i="2"/>
  <c r="H42" i="2" s="1"/>
  <c r="H43" i="2"/>
  <c r="F377" i="2"/>
  <c r="H377" i="2" s="1"/>
  <c r="H378" i="2"/>
  <c r="F14" i="2"/>
  <c r="H15" i="2"/>
  <c r="F78" i="2"/>
  <c r="H79" i="2"/>
  <c r="H770" i="2"/>
  <c r="F945" i="2"/>
  <c r="H946" i="2"/>
  <c r="F294" i="2"/>
  <c r="H295" i="2"/>
  <c r="F215" i="2"/>
  <c r="H216" i="2"/>
  <c r="F904" i="2"/>
  <c r="H905" i="2"/>
  <c r="F881" i="2"/>
  <c r="H882" i="2"/>
  <c r="F365" i="2"/>
  <c r="H365" i="2" s="1"/>
  <c r="H366" i="2"/>
  <c r="H122" i="2"/>
  <c r="F116" i="2"/>
  <c r="H116" i="2" s="1"/>
  <c r="F824" i="2"/>
  <c r="H825" i="2"/>
  <c r="F831" i="2"/>
  <c r="H831" i="2" s="1"/>
  <c r="H832" i="2"/>
  <c r="H372" i="2"/>
  <c r="F516" i="2"/>
  <c r="H516" i="2" s="1"/>
  <c r="H517" i="2"/>
  <c r="F837" i="2"/>
  <c r="H837" i="2" s="1"/>
  <c r="H838" i="2"/>
  <c r="F58" i="2"/>
  <c r="H58" i="2" s="1"/>
  <c r="H59" i="2"/>
  <c r="F731" i="2"/>
  <c r="H732" i="2"/>
  <c r="F48" i="2"/>
  <c r="H48" i="2" s="1"/>
  <c r="H49" i="2"/>
  <c r="F498" i="2"/>
  <c r="H498" i="2" s="1"/>
  <c r="H499" i="2"/>
  <c r="F251" i="2"/>
  <c r="H252" i="2"/>
  <c r="F845" i="2"/>
  <c r="H851" i="2"/>
  <c r="F315" i="2"/>
  <c r="H315" i="2" s="1"/>
  <c r="H324" i="2"/>
  <c r="F401" i="2"/>
  <c r="H401" i="2" s="1"/>
  <c r="H402" i="2"/>
  <c r="F34" i="2"/>
  <c r="H35" i="2"/>
  <c r="H301" i="2"/>
  <c r="H155" i="2"/>
  <c r="F140" i="2"/>
  <c r="H226" i="2"/>
  <c r="H340" i="2"/>
  <c r="F334" i="2"/>
  <c r="F192" i="2"/>
  <c r="H192" i="2" s="1"/>
  <c r="H193" i="2"/>
  <c r="F684" i="2"/>
  <c r="H684" i="2" s="1"/>
  <c r="H685" i="2"/>
  <c r="F280" i="2"/>
  <c r="F702" i="2"/>
  <c r="H703" i="2"/>
  <c r="F744" i="2"/>
  <c r="F461" i="2"/>
  <c r="H462" i="2"/>
  <c r="H866" i="2"/>
  <c r="F865" i="2"/>
  <c r="H784" i="2"/>
  <c r="F675" i="2"/>
  <c r="H675" i="2" s="1"/>
  <c r="H676" i="2"/>
  <c r="F566" i="2"/>
  <c r="H566" i="2" s="1"/>
  <c r="H567" i="2"/>
  <c r="H713" i="2"/>
  <c r="F585" i="2"/>
  <c r="H585" i="2" s="1"/>
  <c r="H586" i="2"/>
  <c r="F449" i="2"/>
  <c r="H449" i="2" s="1"/>
  <c r="H450" i="2"/>
  <c r="F129" i="2"/>
  <c r="H129" i="2" s="1"/>
  <c r="H130" i="2"/>
  <c r="F530" i="2"/>
  <c r="D177" i="1"/>
  <c r="F177" i="1" s="1"/>
  <c r="F183" i="1"/>
  <c r="D507" i="1"/>
  <c r="F508" i="1"/>
  <c r="D273" i="1"/>
  <c r="F274" i="1"/>
  <c r="D138" i="1"/>
  <c r="F139" i="1"/>
  <c r="D414" i="1"/>
  <c r="F414" i="1" s="1"/>
  <c r="F415" i="1"/>
  <c r="D554" i="1"/>
  <c r="F564" i="1"/>
  <c r="D528" i="1"/>
  <c r="F528" i="1" s="1"/>
  <c r="F529" i="1"/>
  <c r="D442" i="1"/>
  <c r="F443" i="1"/>
  <c r="D162" i="1"/>
  <c r="F163" i="1"/>
  <c r="D278" i="1"/>
  <c r="F278" i="1" s="1"/>
  <c r="F279" i="1"/>
  <c r="D41" i="1"/>
  <c r="F42" i="1"/>
  <c r="D154" i="1"/>
  <c r="F154" i="1" s="1"/>
  <c r="F155" i="1"/>
  <c r="F222" i="1"/>
  <c r="D73" i="1"/>
  <c r="F73" i="1" s="1"/>
  <c r="F84" i="1"/>
  <c r="D625" i="1"/>
  <c r="F625" i="1" s="1"/>
  <c r="F581" i="1"/>
  <c r="D14" i="1"/>
  <c r="F14" i="1" s="1"/>
  <c r="F15" i="1"/>
  <c r="F196" i="1"/>
  <c r="D192" i="1"/>
  <c r="D314" i="1"/>
  <c r="D313" i="1" s="1"/>
  <c r="F315" i="1"/>
  <c r="D267" i="1"/>
  <c r="F267" i="1" s="1"/>
  <c r="F268" i="1"/>
  <c r="D26" i="1"/>
  <c r="F26" i="1" s="1"/>
  <c r="F27" i="1"/>
  <c r="D286" i="1"/>
  <c r="F286" i="1" s="1"/>
  <c r="F287" i="1"/>
  <c r="D291" i="1"/>
  <c r="F291" i="1" s="1"/>
  <c r="F292" i="1"/>
  <c r="D21" i="1"/>
  <c r="F22" i="1"/>
  <c r="F263" i="1"/>
  <c r="F262" i="1" s="1"/>
  <c r="D499" i="1"/>
  <c r="F500" i="1"/>
  <c r="D172" i="1"/>
  <c r="F172" i="1" s="1"/>
  <c r="F173" i="1"/>
  <c r="D200" i="1"/>
  <c r="F200" i="1" s="1"/>
  <c r="F201" i="1"/>
  <c r="F472" i="1"/>
  <c r="F237" i="1"/>
  <c r="D236" i="1"/>
  <c r="F236" i="1" s="1"/>
  <c r="F457" i="1"/>
  <c r="D456" i="1"/>
  <c r="F456" i="1" s="1"/>
  <c r="D250" i="1"/>
  <c r="F250" i="1" s="1"/>
  <c r="F251" i="1"/>
  <c r="F426" i="1"/>
  <c r="D425" i="1"/>
  <c r="F425" i="1" s="1"/>
  <c r="F609" i="2" l="1"/>
  <c r="H609" i="2" s="1"/>
  <c r="F549" i="2"/>
  <c r="F768" i="2"/>
  <c r="F21" i="1"/>
  <c r="D20" i="1"/>
  <c r="H731" i="2"/>
  <c r="F730" i="2"/>
  <c r="H730" i="2" s="1"/>
  <c r="D137" i="1"/>
  <c r="F137" i="1" s="1"/>
  <c r="F701" i="2"/>
  <c r="F306" i="1"/>
  <c r="D296" i="1"/>
  <c r="F296" i="1" s="1"/>
  <c r="H415" i="2"/>
  <c r="F499" i="1"/>
  <c r="D498" i="1"/>
  <c r="F498" i="1" s="1"/>
  <c r="D319" i="1"/>
  <c r="F319" i="1" s="1"/>
  <c r="D50" i="1"/>
  <c r="F50" i="1" s="1"/>
  <c r="F300" i="2"/>
  <c r="H300" i="2" s="1"/>
  <c r="G972" i="3"/>
  <c r="I973" i="3"/>
  <c r="G776" i="3"/>
  <c r="I776" i="3" s="1"/>
  <c r="I777" i="3"/>
  <c r="G193" i="3"/>
  <c r="I193" i="3" s="1"/>
  <c r="I194" i="3"/>
  <c r="G961" i="3"/>
  <c r="I961" i="3" s="1"/>
  <c r="I962" i="3"/>
  <c r="I28" i="3"/>
  <c r="G27" i="3"/>
  <c r="I27" i="3" s="1"/>
  <c r="I655" i="3"/>
  <c r="G654" i="3"/>
  <c r="I654" i="3" s="1"/>
  <c r="G767" i="3"/>
  <c r="I767" i="3" s="1"/>
  <c r="I768" i="3"/>
  <c r="G703" i="3"/>
  <c r="I703" i="3" s="1"/>
  <c r="I727" i="3"/>
  <c r="I600" i="3"/>
  <c r="G599" i="3"/>
  <c r="I599" i="3" s="1"/>
  <c r="G787" i="3"/>
  <c r="I556" i="3"/>
  <c r="G521" i="3"/>
  <c r="I521" i="3" s="1"/>
  <c r="G501" i="3"/>
  <c r="I501" i="3" s="1"/>
  <c r="I502" i="3"/>
  <c r="G258" i="3"/>
  <c r="I258" i="3" s="1"/>
  <c r="I313" i="3"/>
  <c r="G203" i="3"/>
  <c r="I203" i="3" s="1"/>
  <c r="I204" i="3"/>
  <c r="F856" i="2"/>
  <c r="H856" i="2" s="1"/>
  <c r="H865" i="2"/>
  <c r="H744" i="2"/>
  <c r="F743" i="2"/>
  <c r="H743" i="2" s="1"/>
  <c r="H421" i="2"/>
  <c r="H422" i="2"/>
  <c r="H701" i="2"/>
  <c r="H702" i="2"/>
  <c r="F333" i="2"/>
  <c r="H333" i="2" s="1"/>
  <c r="H334" i="2"/>
  <c r="H225" i="2"/>
  <c r="F224" i="2"/>
  <c r="F107" i="2"/>
  <c r="H107" i="2" s="1"/>
  <c r="H140" i="2"/>
  <c r="H769" i="2"/>
  <c r="H610" i="2"/>
  <c r="F529" i="2"/>
  <c r="H530" i="2"/>
  <c r="F442" i="2"/>
  <c r="H442" i="2" s="1"/>
  <c r="H461" i="2"/>
  <c r="F279" i="2"/>
  <c r="H280" i="2"/>
  <c r="H34" i="2"/>
  <c r="F33" i="2"/>
  <c r="H33" i="2" s="1"/>
  <c r="F830" i="2"/>
  <c r="H830" i="2" s="1"/>
  <c r="H845" i="2"/>
  <c r="F250" i="2"/>
  <c r="H250" i="2" s="1"/>
  <c r="H251" i="2"/>
  <c r="H414" i="2"/>
  <c r="H371" i="2"/>
  <c r="F364" i="2"/>
  <c r="H364" i="2" s="1"/>
  <c r="F823" i="2"/>
  <c r="H824" i="2"/>
  <c r="F880" i="2"/>
  <c r="H880" i="2" s="1"/>
  <c r="H881" i="2"/>
  <c r="H904" i="2"/>
  <c r="F903" i="2"/>
  <c r="F214" i="2"/>
  <c r="H215" i="2"/>
  <c r="F293" i="2"/>
  <c r="H293" i="2" s="1"/>
  <c r="H294" i="2"/>
  <c r="F944" i="2"/>
  <c r="H945" i="2"/>
  <c r="H78" i="2"/>
  <c r="F77" i="2"/>
  <c r="H77" i="2" s="1"/>
  <c r="F13" i="2"/>
  <c r="H14" i="2"/>
  <c r="H508" i="2"/>
  <c r="F497" i="2"/>
  <c r="H497" i="2" s="1"/>
  <c r="H550" i="2"/>
  <c r="F314" i="1"/>
  <c r="F313" i="1"/>
  <c r="F206" i="1"/>
  <c r="D205" i="1"/>
  <c r="F205" i="1" s="1"/>
  <c r="F41" i="1"/>
  <c r="D161" i="1"/>
  <c r="F161" i="1" s="1"/>
  <c r="F162" i="1"/>
  <c r="D436" i="1"/>
  <c r="F436" i="1" s="1"/>
  <c r="F442" i="1"/>
  <c r="D553" i="1"/>
  <c r="F553" i="1" s="1"/>
  <c r="F554" i="1"/>
  <c r="F138" i="1"/>
  <c r="F273" i="1"/>
  <c r="D272" i="1"/>
  <c r="F272" i="1" s="1"/>
  <c r="F507" i="1"/>
  <c r="D506" i="1"/>
  <c r="F506" i="1" s="1"/>
  <c r="D390" i="1"/>
  <c r="F390" i="1" s="1"/>
  <c r="D455" i="1"/>
  <c r="F455" i="1" s="1"/>
  <c r="F471" i="1"/>
  <c r="D191" i="1"/>
  <c r="F192" i="1"/>
  <c r="G429" i="3"/>
  <c r="G428" i="3" s="1"/>
  <c r="I428" i="3" l="1"/>
  <c r="I429" i="3"/>
  <c r="G775" i="3"/>
  <c r="I775" i="3" s="1"/>
  <c r="I787" i="3"/>
  <c r="G971" i="3"/>
  <c r="I971" i="3" s="1"/>
  <c r="I972" i="3"/>
  <c r="H549" i="2"/>
  <c r="F548" i="2"/>
  <c r="H548" i="2" s="1"/>
  <c r="F879" i="2"/>
  <c r="H879" i="2" s="1"/>
  <c r="H903" i="2"/>
  <c r="F413" i="2"/>
  <c r="H413" i="2" s="1"/>
  <c r="F767" i="2"/>
  <c r="H767" i="2" s="1"/>
  <c r="H768" i="2"/>
  <c r="F223" i="2"/>
  <c r="H223" i="2" s="1"/>
  <c r="H224" i="2"/>
  <c r="H13" i="2"/>
  <c r="F12" i="2"/>
  <c r="F943" i="2"/>
  <c r="H943" i="2" s="1"/>
  <c r="H944" i="2"/>
  <c r="F213" i="2"/>
  <c r="H213" i="2" s="1"/>
  <c r="H214" i="2"/>
  <c r="H823" i="2"/>
  <c r="F822" i="2"/>
  <c r="H822" i="2" s="1"/>
  <c r="H279" i="2"/>
  <c r="F278" i="2"/>
  <c r="H278" i="2" s="1"/>
  <c r="F528" i="2"/>
  <c r="H528" i="2" s="1"/>
  <c r="H529" i="2"/>
  <c r="D190" i="1"/>
  <c r="F190" i="1" s="1"/>
  <c r="F191" i="1"/>
  <c r="F20" i="1"/>
  <c r="G415" i="3"/>
  <c r="G386" i="3" l="1"/>
  <c r="I415" i="3"/>
  <c r="D580" i="1"/>
  <c r="F580" i="1" s="1"/>
  <c r="H12" i="2"/>
  <c r="F951" i="2"/>
  <c r="H951" i="2" s="1"/>
  <c r="D626" i="1" l="1"/>
  <c r="F626" i="1" s="1"/>
  <c r="G26" i="3"/>
  <c r="I386" i="3"/>
  <c r="G998" i="3" l="1"/>
  <c r="I998" i="3" s="1"/>
  <c r="I26" i="3"/>
</calcChain>
</file>

<file path=xl/sharedStrings.xml><?xml version="1.0" encoding="utf-8"?>
<sst xmlns="http://schemas.openxmlformats.org/spreadsheetml/2006/main" count="10880" uniqueCount="649">
  <si>
    <t xml:space="preserve">Муниципальная программа «Здравоохранение»                    </t>
  </si>
  <si>
    <t>01 0 00 00000</t>
  </si>
  <si>
    <t>Создание условий для оказания медицинской помощи населению на территории городского округа  в соответствии с территориальной программой государственных гарантий бесплатного оказания гражданам медицинской помощи</t>
  </si>
  <si>
    <t>Подпрограмма «Финансовое обеспечение системы организации медицинской помощи»</t>
  </si>
  <si>
    <t>01 5 00 00000</t>
  </si>
  <si>
    <t>Основное мероприятие «Развитие мер социальной поддержки медицинских работников»</t>
  </si>
  <si>
    <t>01 5 03 00000</t>
  </si>
  <si>
    <t>01 5 03 00420</t>
  </si>
  <si>
    <t xml:space="preserve">Муниципальная программа «Культура»                  </t>
  </si>
  <si>
    <t>02 0 00 00000</t>
  </si>
  <si>
    <t>Подпрограмма «Развитие библиотечного дела»</t>
  </si>
  <si>
    <t>02 3 00 00000</t>
  </si>
  <si>
    <t>Основное мероприятие «Организация библиотечного обслуживания населения муниципальными библиотеками Московской области»</t>
  </si>
  <si>
    <t>02 3 01 00000</t>
  </si>
  <si>
    <t>Расходы на обеспечение деятельности (оказание услуг) муниципальных учреждений - библиотеки</t>
  </si>
  <si>
    <t>02 3 01 06100</t>
  </si>
  <si>
    <t>Мероприятия в сфере культуры</t>
  </si>
  <si>
    <t>Стипендии в области образования, культуры и искусства</t>
  </si>
  <si>
    <t>Расходы на обеспечение деятельности (оказание услуг) муниципальных учреждений - культурно-досуговые учреждения</t>
  </si>
  <si>
    <t>Подпрограмма «Развитие архивного дела»</t>
  </si>
  <si>
    <t>02 7 00 00000</t>
  </si>
  <si>
    <t>Основное мероприятие «Временное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архивах»</t>
  </si>
  <si>
    <t>02 7 02 00000</t>
  </si>
  <si>
    <t>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</si>
  <si>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02 7 02 60690</t>
  </si>
  <si>
    <t>Обеспечивающая подпрограмма</t>
  </si>
  <si>
    <t>02 8 00 00000</t>
  </si>
  <si>
    <t xml:space="preserve">Основное мероприятие «Создание условий для реализации полномочий органов местного самоуправления» </t>
  </si>
  <si>
    <t>02 8 01 00000</t>
  </si>
  <si>
    <t>Обеспечение деятельности органов местного самоуправления</t>
  </si>
  <si>
    <t xml:space="preserve">Муниципальная программа «Образование»                    </t>
  </si>
  <si>
    <t>03 0 00 00000</t>
  </si>
  <si>
    <t xml:space="preserve">Подпрограмма «Дошкольное образование»                   </t>
  </si>
  <si>
    <t>03 1 00 00000</t>
  </si>
  <si>
    <t>Основное мероприятие «Проведение капитального ремонта объектов дошкольного образования»</t>
  </si>
  <si>
    <t>03 1 02 00000</t>
  </si>
  <si>
    <t>Основное мероприятие «Финансовое обеспечение реализации прав граждан на получение общедоступного и бесплатного дошкольного образования»</t>
  </si>
  <si>
    <t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</si>
  <si>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</si>
  <si>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</si>
  <si>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Расходы на обеспечение деятельности (оказание услуг) муниципальных учреждений - дошкольные образовательные организации</t>
  </si>
  <si>
    <t xml:space="preserve">Подпрограмма «Общее образование»                    </t>
  </si>
  <si>
    <t>03 2 00 00000</t>
  </si>
  <si>
    <t>Основное мероприятие «Финансовое обеспечение деятельности образовательных организаций»</t>
  </si>
  <si>
    <t>03 2 01 00000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</si>
  <si>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</si>
  <si>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03 2 01 62200</t>
  </si>
  <si>
    <t>Расходы на обеспечение деятельности (оказание услуг) муниципальных учреждений - общеобразовательные организации</t>
  </si>
  <si>
    <t>03 2 01 06050</t>
  </si>
  <si>
    <t>Основное мероприятие «Реализация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образования»</t>
  </si>
  <si>
    <t>03 2 03 00000</t>
  </si>
  <si>
    <t>03 2 03 60680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</si>
  <si>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</si>
  <si>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03 2 03 62220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</si>
  <si>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 за счет средств местного бюджета</t>
  </si>
  <si>
    <t>03 2 03 72220</t>
  </si>
  <si>
    <t>Оплата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</si>
  <si>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03 2 03 62230</t>
  </si>
  <si>
    <t>Оплата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 за счет средств местного бюджета</t>
  </si>
  <si>
    <t>Федеральный проект «Современная школа»</t>
  </si>
  <si>
    <t>Подпрограмма «Дополнительное образование, воспитание и психолого-социальное сопровождение детей»</t>
  </si>
  <si>
    <t>03 3 00 00000</t>
  </si>
  <si>
    <t>Основное мероприятие «Реализация «пилотных проектов» обновления содержания и технологий дополнительного образования, воспитания, психолого-педагогического сопровождения детей»</t>
  </si>
  <si>
    <t>03 3 02 00000</t>
  </si>
  <si>
    <t>03 3 02 01110</t>
  </si>
  <si>
    <t>Основное мероприятие «Финансовое обеспечение оказания услуг (выполнения работ) организациями дополнительного образования»</t>
  </si>
  <si>
    <t>Расходы на обеспечение деятельности (оказание услуг) муниципальных учреждений - организации дополнительного образования</t>
  </si>
  <si>
    <t>Федеральный проект «Цифровая образовательная среда»</t>
  </si>
  <si>
    <t>03 5 00 00000</t>
  </si>
  <si>
    <t>Основное мероприятие «Обеспечение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экзамена»</t>
  </si>
  <si>
    <t>03 5 01 00000</t>
  </si>
  <si>
    <t xml:space="preserve">Муниципальная программа «Социальная защита населения»                    </t>
  </si>
  <si>
    <t>04 0 00 00000</t>
  </si>
  <si>
    <t>Подпрограмма «Социальная поддержка граждан»</t>
  </si>
  <si>
    <t>04 1 00 00000</t>
  </si>
  <si>
    <t>Основное мероприятие «Предоставление мер социальной поддержки и субсидий по оплате жилого помещения и коммунальных услуг гражданам Российской Федерации, имеющим место жительства в Московской области»</t>
  </si>
  <si>
    <t>04 1 03 00000</t>
  </si>
  <si>
    <t>Предоставление гражданам субсидий на оплату жилого помещения и коммунальных услуг</t>
  </si>
  <si>
    <t>04 1 03 61410</t>
  </si>
  <si>
    <t>Обеспечение предоставления гражданам субсидий на оплату жилого помещения и коммунальных услуг</t>
  </si>
  <si>
    <t>04 1 03 61420</t>
  </si>
  <si>
    <t>Основное мероприятие «Предоставление государственных гарантий муниципальным служащим, поощрение за муниципальную службу»</t>
  </si>
  <si>
    <t>04 1 18 00000</t>
  </si>
  <si>
    <t>Предоставление доплаты за выслугу лет к трудовой пенсии муниципальным служащим за счет средств местного бюджета</t>
  </si>
  <si>
    <t>04 1 18 00840</t>
  </si>
  <si>
    <t>Подпрограмма «Развитие системы отдыха и оздоровления детей»</t>
  </si>
  <si>
    <t>04 3 00 00000</t>
  </si>
  <si>
    <t>Основное мероприятие «Мероприятия по организации отдыха детей в каникулярное время, проводимые муниципальными образованиями Московской области»</t>
  </si>
  <si>
    <t>04 3 05 00000</t>
  </si>
  <si>
    <t>Мероприятия по организации отдыха детей в каникулярное время</t>
  </si>
  <si>
    <t>04 3 05 S2190</t>
  </si>
  <si>
    <t xml:space="preserve">Муниципальная программа «Спорт»                    </t>
  </si>
  <si>
    <t>05 0 00 00000</t>
  </si>
  <si>
    <t>Подпрограмма «Развитие физической культуры и спорта»</t>
  </si>
  <si>
    <t>05 1 00 00000</t>
  </si>
  <si>
    <t>Основное мероприятие «Обеспечение условий для развития на территории городского округа физической культуры, школьного спорта и массового спорта»</t>
  </si>
  <si>
    <t>05 1 01 00000</t>
  </si>
  <si>
    <t>05 1 01 00570</t>
  </si>
  <si>
    <t>Подпрограмма «Подготовка спортивного резерва»</t>
  </si>
  <si>
    <t>05 3 00 00000</t>
  </si>
  <si>
    <t>Основное мероприятие «Подготовка спортивных сборных команд»</t>
  </si>
  <si>
    <t>05 3 01 00000</t>
  </si>
  <si>
    <t>Расходы на обеспечение деятельности (оказание услуг) муниципальных учреждений по подготовке спортивных команд и спортивного резерва</t>
  </si>
  <si>
    <t>05 3 01 06150</t>
  </si>
  <si>
    <t xml:space="preserve">Муниципальная программа «Развитие сельского хозяйства»                    </t>
  </si>
  <si>
    <t>06 0 00 00000</t>
  </si>
  <si>
    <t>Подпрограмма «Развитие мелиорации земель сельскохозяйственного назначения»</t>
  </si>
  <si>
    <t>06 2 00 00000</t>
  </si>
  <si>
    <t>Основное мероприятие «Предотвращение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назначения»</t>
  </si>
  <si>
    <t>06 2 01 00000</t>
  </si>
  <si>
    <t>Подпрограмма «Обеспечение эпизоотического и ветеринарно-санитарного благополучия»</t>
  </si>
  <si>
    <t>06 4 00 00000</t>
  </si>
  <si>
    <t>Основное мероприятие «Обеспечение эпизоотического благополучия территории от заноса и распространения заразных, в том числе особо опасных болезней животных, включая африканскую чуму свиней»</t>
  </si>
  <si>
    <t>06 4 01 00000</t>
  </si>
  <si>
    <t>06 4 01 60870</t>
  </si>
  <si>
    <t>Муниципальная программа «Экология и окружающая среда»</t>
  </si>
  <si>
    <t>07 0 00 00000</t>
  </si>
  <si>
    <t>Подпрограмма «Охрана окружающей среды»</t>
  </si>
  <si>
    <t>07 1 00 00000</t>
  </si>
  <si>
    <t>Основное мероприятие «Проведение обследований состояния окружающей среды и проведение мероприятий по охране окружающей среды»</t>
  </si>
  <si>
    <t>07 1 01 00000</t>
  </si>
  <si>
    <t>Организация мероприятий по охране окружающей среды в границах городского округа</t>
  </si>
  <si>
    <t>07 1 01 00370</t>
  </si>
  <si>
    <t>Основное мероприятие «Вовлечение населения в экологические мероприятия»</t>
  </si>
  <si>
    <t>07 1 03 00000</t>
  </si>
  <si>
    <t>07 1 03 00370</t>
  </si>
  <si>
    <t>Подпрограмма «Развитие лесного хозяйства»</t>
  </si>
  <si>
    <t>07 4 00 00000</t>
  </si>
  <si>
    <t xml:space="preserve">Основное мероприятие «Осуществление отдельных полномочий в области лесных отношений» </t>
  </si>
  <si>
    <t>07 4 01 00000</t>
  </si>
  <si>
    <t>Организация использования, охраны, защиты, воспроизводства городских лесов, лесов особо охраняемых природных территорий</t>
  </si>
  <si>
    <t>07 4 01 00640</t>
  </si>
  <si>
    <t xml:space="preserve">Муниципальная программа «Безопасность и обеспечение безопасности жизнедеятельности населения»                    </t>
  </si>
  <si>
    <t>08 0 00 00000</t>
  </si>
  <si>
    <t>Подпрограмма «Профилактика преступлений и иных правонарушений»</t>
  </si>
  <si>
    <t>08 1 00 00000</t>
  </si>
  <si>
    <t>Основное мероприятие «Повышение степени антитеррористической защищенности социально значимых объектов и мест с массовым пребыванием людей»</t>
  </si>
  <si>
    <t>08 1 01 00000</t>
  </si>
  <si>
    <t xml:space="preserve">08 1 01 00320 </t>
  </si>
  <si>
    <t>Основное мероприятие «Развертывание элементов системы технологического обеспечения региональной общественной безопасности и оперативного управления «Безопасный регион»</t>
  </si>
  <si>
    <t>08 1 04 00000</t>
  </si>
  <si>
    <t>Осуществление мероприятий в сфере профилактики правонарушений</t>
  </si>
  <si>
    <t>08 1 04 00900</t>
  </si>
  <si>
    <t>08 2 00 00000</t>
  </si>
  <si>
    <t>08 2 01 00000</t>
  </si>
  <si>
    <t>Участие в предупреждении и ликвидации последствий чрезвычайных ситуаций в границах городского округа</t>
  </si>
  <si>
    <t>08 2 01 00340</t>
  </si>
  <si>
    <t xml:space="preserve">Содержание и развитие муниципальных экстренных оперативных служб </t>
  </si>
  <si>
    <t>08 2 01 01020</t>
  </si>
  <si>
    <t>08 2 02 00000</t>
  </si>
  <si>
    <t>Осуществление мероприятий по обеспечению безопасности людей на водных объектах, охране их жизни и здоровья</t>
  </si>
  <si>
    <t>08 2 02 00730</t>
  </si>
  <si>
    <t>08 3 00 00000</t>
  </si>
  <si>
    <t>08 3 01 00000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</si>
  <si>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</si>
  <si>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08 3 01 00690</t>
  </si>
  <si>
    <t>08 4 00 00000</t>
  </si>
  <si>
    <t>Основное мероприятие «Повышение степени пожарной безопасности»</t>
  </si>
  <si>
    <t>08 4 01 00000</t>
  </si>
  <si>
    <t>Обеспечение первичных мер пожарной безопасности в границах городского округа</t>
  </si>
  <si>
    <t>08 4 01 00360</t>
  </si>
  <si>
    <t>Подпрограмма «Обеспечение мероприятий гражданской обороны»</t>
  </si>
  <si>
    <t>08 5 00 00000</t>
  </si>
  <si>
    <t>Основное мероприятие «Организация накопления, хранения, освежения и обслуживания запасов материально-технических, продовольственных, медицинских и иных средств в целях гражданской обороны»</t>
  </si>
  <si>
    <t>08 5 01 00000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</si>
  <si>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</si>
  <si>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08 5 01 00700</t>
  </si>
  <si>
    <t>08 6 00 00000</t>
  </si>
  <si>
    <t>08 6 01 00000</t>
  </si>
  <si>
    <t>08 6 01 01020</t>
  </si>
  <si>
    <t xml:space="preserve">Муниципальная программа «Жилище»                    </t>
  </si>
  <si>
    <t>09 0 00 00000</t>
  </si>
  <si>
    <t>Подпрограмма «Обеспечение жильем молодых семей»</t>
  </si>
  <si>
    <t>09 2 00 00000</t>
  </si>
  <si>
    <t>Основное мероприятие «Оказание государственной поддержки молодым семьям в виде социальных выплат на приобретение жилого помещения или на создание объекта индивидуального жилищного строительства»</t>
  </si>
  <si>
    <t>09 2 01 00000</t>
  </si>
  <si>
    <t>Подпрограмма «Обеспечение жильем детей-сирот и детей, оставшихся без попечения родителей, лиц из числа детей-сирот и детей, оставшихся без попечения родителей»</t>
  </si>
  <si>
    <t>09 3 00 00000</t>
  </si>
  <si>
    <t>Основное мероприятие «Оказание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родителей»</t>
  </si>
  <si>
    <t>09 3 01 00000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</si>
  <si>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</si>
  <si>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09 3 01 60820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</si>
  <si>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 за счет средств местного бюджета</t>
  </si>
  <si>
    <t>09 3 01 70820</t>
  </si>
  <si>
    <t>Подпрограмма «Социальная ипотека»</t>
  </si>
  <si>
    <t>09 4 00 00000</t>
  </si>
  <si>
    <t>Основное мероприятие «I этап реализации подпрограммы 4. Компенсация оплаты основного долга по ипотечному жилищному кредиту»</t>
  </si>
  <si>
    <t>09 4 01 00000</t>
  </si>
  <si>
    <t>Компенсация оплаты основного долга по ипотечному жилищному кредиту</t>
  </si>
  <si>
    <t>09 4 01 S0220</t>
  </si>
  <si>
    <t>Основное мероприятие «Создание условий для реализации полномочий органов местного самоуправления»</t>
  </si>
  <si>
    <t>Подпрограмма «Обеспечение жильем отдельных категорий граждан, установленных федеральным законодательством»</t>
  </si>
  <si>
    <t>09 8 00 00000</t>
  </si>
  <si>
    <t>Основное мероприятие «Оказание государственной поддержки по обеспечению жильем отдельных категорий граждан, установленных федеральными законами от 12 января 1995 года № 5-ФЗ «О ветеранах» и от 24 ноября 1995 года № 181-ФЗ «О социальной защите инвалидов в Российской Федерации»</t>
  </si>
  <si>
    <t>09 8 02 00000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</si>
  <si>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</si>
  <si>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09 8 02 51760</t>
  </si>
  <si>
    <t xml:space="preserve">Муниципальная программа «Развитие инженерной инфраструктуры и энергоэффективности»   </t>
  </si>
  <si>
    <t>10 0 00 00000</t>
  </si>
  <si>
    <t>10 8 00 00000</t>
  </si>
  <si>
    <t>10 8 01 00000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</si>
  <si>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</si>
  <si>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10 8 01 62670</t>
  </si>
  <si>
    <t xml:space="preserve">Муниципальная программа «Предпринимательство»                    </t>
  </si>
  <si>
    <t>11 0 00 00000</t>
  </si>
  <si>
    <t>Подпрограмма «Инвестиции»</t>
  </si>
  <si>
    <t>11 1 00 00000</t>
  </si>
  <si>
    <t>Основное мероприятие «Осуществление мероприятий по реализации стратегий социально-экономического развития наукоградов Российской Федерации»</t>
  </si>
  <si>
    <t>11 1 04 00000</t>
  </si>
  <si>
    <t>Осуществление мероприятий по реализации стратегий социально-экономического развития наукоградов Российской Федерации, способствующих развитию научно-производственного комплекса наукоградов Российской Федерации, а также сохранению и развитию инфраструктуры наукоградов Российской Федерации</t>
  </si>
  <si>
    <t>11 1 04 L5250</t>
  </si>
  <si>
    <t>Расходы на обеспечение деятельности (оказание услуг) муниципальных учреждений в сфере похоронного дела</t>
  </si>
  <si>
    <t>Содержание мест захоронения</t>
  </si>
  <si>
    <t xml:space="preserve">Муниципальная программа «Управление имуществом и муниципальными финансами»   </t>
  </si>
  <si>
    <t>12 0 00 00000</t>
  </si>
  <si>
    <t>Подпрограмма «Развитие имущественного комплекса»</t>
  </si>
  <si>
    <t>12 1 00 00000</t>
  </si>
  <si>
    <t>Основное мероприятие «Управление имуществом, находящимся в муниципальной собственности, и выполнение кадастровых работ»</t>
  </si>
  <si>
    <t>12 1 02 00000</t>
  </si>
  <si>
    <t>Владение, пользование и распоряжение имуществом, находящимся в муниципальной собственности городского округа</t>
  </si>
  <si>
    <t>12 1 02 00170</t>
  </si>
  <si>
    <t>Взносы на капитальный ремонт общего имущества многоквартирных домов</t>
  </si>
  <si>
    <t>12 1 02 00180</t>
  </si>
  <si>
    <t>Выполнения комплексных кадастровых работ и утверждение карты-плана территории</t>
  </si>
  <si>
    <t>12 1 02 00790</t>
  </si>
  <si>
    <t>Подпрограмма «Управление муниципальными финансами»</t>
  </si>
  <si>
    <t>12 4 00 00000</t>
  </si>
  <si>
    <t>Основное мероприятие «Управление муниципальным долгом»</t>
  </si>
  <si>
    <t>12 4 06 00000</t>
  </si>
  <si>
    <t xml:space="preserve">Обслуживание муниципального долга </t>
  </si>
  <si>
    <t>12 4 06 00800</t>
  </si>
  <si>
    <t xml:space="preserve">Обеспечивающая подпрограмма   </t>
  </si>
  <si>
    <t>12 5 00 00000</t>
  </si>
  <si>
    <t>12 5 01 00000</t>
  </si>
  <si>
    <t>Функционирование высшего должностного лица</t>
  </si>
  <si>
    <t>12 5 01 00110</t>
  </si>
  <si>
    <t>Обеспечение деятельности администрации</t>
  </si>
  <si>
    <t>12 5 01 00120</t>
  </si>
  <si>
    <t>12 5 01 00130</t>
  </si>
  <si>
    <t>Обеспечение деятельности финансового органа</t>
  </si>
  <si>
    <t>12 5 01 00160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</si>
  <si>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</si>
  <si>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12 5 01 06070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</si>
  <si>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</si>
  <si>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12 5 01 06090</t>
  </si>
  <si>
    <t>Взносы в общественные организации</t>
  </si>
  <si>
    <t>12 5 01 00870</t>
  </si>
  <si>
    <t>Муниципальная программа  «Развитие институтов гражданского общества, повышение эффективности местного самоуправления и реализации молодежной политики»</t>
  </si>
  <si>
    <t>13 0 00 00000</t>
  </si>
  <si>
    <t>Подпрограмма «Развитие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медиасреды»</t>
  </si>
  <si>
    <t>13 1 00 00000</t>
  </si>
  <si>
    <t>Основное мероприятие «Информирование населения об основных событиях социально-экономического развития и общественно-политической жизни»</t>
  </si>
  <si>
    <t>13 1 01 00000</t>
  </si>
  <si>
    <t>13 1 01 00820</t>
  </si>
  <si>
    <t>Расходы на обеспечение деятельности (оказание услуг) муниципальных учреждений в сфере информационной политики</t>
  </si>
  <si>
    <t>13 1 01 06180</t>
  </si>
  <si>
    <t>Основное мероприятие «Организация создания и эксплуатации сети объектов наружной рекламы»</t>
  </si>
  <si>
    <t>13 1 07 00000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</si>
  <si>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</si>
  <si>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13 1 07 00660</t>
  </si>
  <si>
    <t>Подпрограмма «Молодежь Подмосковья»</t>
  </si>
  <si>
    <t>13 4 00 00000</t>
  </si>
  <si>
    <t>Основное мероприятие «Организация и проведение мероприятий по гражданско-патриотическому и духовно-нравственному воспитанию молодежи, а также по вовлечению молодежи в международное, межрегиональное и межмуниципальное сотрудничество»</t>
  </si>
  <si>
    <t>13 4 01 00000</t>
  </si>
  <si>
    <t>Организация и осуществление мероприятий по работе с детьми и молодежью в городском округе</t>
  </si>
  <si>
    <t>13 4 01 00770</t>
  </si>
  <si>
    <t>Проведение капитального ремонта, технического переоснащения и благоустройства территорий учреждений в сфере молодежной политики</t>
  </si>
  <si>
    <t>13 4 01 00970</t>
  </si>
  <si>
    <t>Расходы на обеспечение деятельности (оказание услуг) муниципальных учреждений в сфере молодежной политики</t>
  </si>
  <si>
    <t>13 4 01 06020</t>
  </si>
  <si>
    <t>13 5 00 00000</t>
  </si>
  <si>
    <t>Основное мероприятие «Осуществление первичного воинского учета на территориях, где отсутствуют военные комиссариаты»</t>
  </si>
  <si>
    <t>13 5 03 00000</t>
  </si>
  <si>
    <t>Осуществление первичного воинского учета на территориях, где отсутствуют военные комиссариаты</t>
  </si>
  <si>
    <t>13 5 03 51180</t>
  </si>
  <si>
    <t>Основное мероприятие «Корректировка списков кандидатов в присяжные заседатели федеральных судов общей юрисдикции в Российской Федерации»</t>
  </si>
  <si>
    <t>13 5 04 00000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</si>
  <si>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</si>
  <si>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13 5 04 51200</t>
  </si>
  <si>
    <t xml:space="preserve">Муниципальная программа «Развитие и функционирование дорожно-транспортного комплекса»                </t>
  </si>
  <si>
    <t>14 0 00 00000</t>
  </si>
  <si>
    <t>Подпрограмма «Пассажирский транспорт общего пользования»</t>
  </si>
  <si>
    <t>14 1 00 00000</t>
  </si>
  <si>
    <t>14 1 02 00000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</si>
  <si>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</si>
  <si>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 xml:space="preserve"> 14 1 02 00280</t>
  </si>
  <si>
    <t>Подпрограмма «Дороги Подмосковья»</t>
  </si>
  <si>
    <t>14 2 00 00000</t>
  </si>
  <si>
    <t>Основное мероприятие «Ремонт, капитальный ремонт сети автомобильных дорог, мостов и путепроводов местного значения»</t>
  </si>
  <si>
    <t>14 2 05 00000</t>
  </si>
  <si>
    <t>Софинансирование работ по капитальному ремонту и ремонту автомобильных дорог общего пользования местного значения</t>
  </si>
  <si>
    <t>14 2 05 S0240</t>
  </si>
  <si>
    <t>Дорожная деятельность в отношении автомобильных дорог местного значения в границах городского округа</t>
  </si>
  <si>
    <t>14 2 05 00200</t>
  </si>
  <si>
    <t>Мероприятия по обеспечению безопасности дорожного движения</t>
  </si>
  <si>
    <t>14 2 05 00210</t>
  </si>
  <si>
    <t xml:space="preserve">Муниципальная программа «Цифровое муниципальное образование»                                   </t>
  </si>
  <si>
    <t>15 0 00 00000</t>
  </si>
  <si>
    <t>Подпрограмма «Снижение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услуг»</t>
  </si>
  <si>
    <t>15 1 00 00000</t>
  </si>
  <si>
    <t>Основное мероприятие «Организация деятельности многофункциональных центров предоставления государственных и муниципальных услуг»</t>
  </si>
  <si>
    <t>15 1 02 00000</t>
  </si>
  <si>
    <t xml:space="preserve">Расходы на обеспечение деятельности (оказание услуг) муниципальных учреждений - многофункциональный центр  предоставления государственных и муниципальных услуг </t>
  </si>
  <si>
    <t>15 1 02 06190</t>
  </si>
  <si>
    <t>Подпрограмма «Развитие информационной и технологической инфраструктуры экосистемы цифровой экономики муниципального образования Московской области»</t>
  </si>
  <si>
    <t>15 2 00 00000</t>
  </si>
  <si>
    <t>Основное мероприятие  «Информационная инфраструктура»</t>
  </si>
  <si>
    <t>15 2 01 00000</t>
  </si>
  <si>
    <t>Развитие информационной инфраструктуры</t>
  </si>
  <si>
    <t>15 2 01 01150</t>
  </si>
  <si>
    <t>Основное мероприятие «Информационная безопасность»</t>
  </si>
  <si>
    <t>15 2 02 00000</t>
  </si>
  <si>
    <t>Информационная безопасность</t>
  </si>
  <si>
    <t>15 2 02 01160</t>
  </si>
  <si>
    <t>Федеральный проект «Информационная инфраструктура»</t>
  </si>
  <si>
    <t>15 2 D2 00000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</si>
  <si>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</t>
  </si>
  <si>
    <t>15 2 D2 S0600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</si>
  <si>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 за счет средств местного бюджета</t>
  </si>
  <si>
    <t>15 2 D2 70600</t>
  </si>
  <si>
    <t>15 2 E4 00000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</si>
  <si>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</si>
  <si>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15 2 E4 52100</t>
  </si>
  <si>
    <t>Оснащение планшетными компьютерами общеобразовательных организаций в Московской области</t>
  </si>
  <si>
    <t>15 2 E4 S2770</t>
  </si>
  <si>
    <t>Муниципальная программа «Архитектура и градостроительство»</t>
  </si>
  <si>
    <t>16 0 00 00000</t>
  </si>
  <si>
    <t>Подпрограмма «Реализация политики пространственного развития»</t>
  </si>
  <si>
    <t>16 2 00 00000</t>
  </si>
  <si>
    <t>Основное мероприятие «Финансовое обеспечение выполнения отдельных государственных полномочий в сфере архитектуры и градостроительства, переданных органам  местного самоуправления»</t>
  </si>
  <si>
    <t>16 2 03 00000</t>
  </si>
  <si>
    <t>16 2 03 60700</t>
  </si>
  <si>
    <t xml:space="preserve">Муниципальная программа «Формирование современной комфортной городской среды»   </t>
  </si>
  <si>
    <t>17 0 00 00000</t>
  </si>
  <si>
    <t>Подпрограмма «Комфортная городская среда»</t>
  </si>
  <si>
    <t>17 1 00 00000</t>
  </si>
  <si>
    <t>Основное мероприятие «Благоустройство общественных территорий муниципальных образований Московской области»</t>
  </si>
  <si>
    <t>17 1 01 00000</t>
  </si>
  <si>
    <t>Федеральный проект «Формирование комфортной городской среды»</t>
  </si>
  <si>
    <t>17 1 F2 00000</t>
  </si>
  <si>
    <t>Подпрограмма «Благоустройство территорий»</t>
  </si>
  <si>
    <t>17 2 00 00000</t>
  </si>
  <si>
    <t>Основное мероприятие «Обеспечение комфортной среды проживания на территории муниципального образования»</t>
  </si>
  <si>
    <t>17 2 01 00000</t>
  </si>
  <si>
    <t xml:space="preserve">Организация благоустройства территории городского округа </t>
  </si>
  <si>
    <t>17 2 01 00620</t>
  </si>
  <si>
    <t>Расходы на обеспечение деятельности (оказание услуг) муниципальных учреждений в сфере благоустройства</t>
  </si>
  <si>
    <t>17 2 01 06240</t>
  </si>
  <si>
    <t>Организация благоустройства территории городского округа в части ремонта асфальтового покрытия дворовых территорий</t>
  </si>
  <si>
    <t>17 2 01 00630</t>
  </si>
  <si>
    <t>Подпрограмма «Создание условий для обеспечения комфортного проживания жителей в многоквартирных домах»</t>
  </si>
  <si>
    <t>17 3 00 00000</t>
  </si>
  <si>
    <t>Муниципальная программа «Строительство объектов социальной инфраструктуры»</t>
  </si>
  <si>
    <t>18 0 00 00000</t>
  </si>
  <si>
    <t>Подпрограмма «Строительство (реконструкция) объектов образования»</t>
  </si>
  <si>
    <t>18 3 00 00000</t>
  </si>
  <si>
    <t>Основное мероприятие «Организация строительства (реконструкции) объектов дошкольного образования»</t>
  </si>
  <si>
    <t>18 3 01 00000</t>
  </si>
  <si>
    <t>Проектирование и строительство дошкольных образовательных организаций</t>
  </si>
  <si>
    <t>18 3 01 S4440</t>
  </si>
  <si>
    <t>18 3 E1 00000</t>
  </si>
  <si>
    <t>Капитальные вложения в общеобразовательные организации в целях обеспечения односменного режима обучения</t>
  </si>
  <si>
    <t>18 3 E1 S4480</t>
  </si>
  <si>
    <t>18 7 00 00000</t>
  </si>
  <si>
    <t>18 7 01 00000</t>
  </si>
  <si>
    <t>Расходы на обеспечение деятельности (оказание услуг) муниципальных учреждений в сфере строительства</t>
  </si>
  <si>
    <t>18 7 01 06030</t>
  </si>
  <si>
    <t>Руководство и управление в сфере установленных функций органов местного самоуправления</t>
  </si>
  <si>
    <t>95 0 00 00000</t>
  </si>
  <si>
    <t xml:space="preserve">Председатель представительного органа местного самоуправления </t>
  </si>
  <si>
    <t>95 0 00 00010</t>
  </si>
  <si>
    <t>95 0 00 00020</t>
  </si>
  <si>
    <t>Расходы на содержание представительного органа муниципального образования</t>
  </si>
  <si>
    <t>95 0 00 00030</t>
  </si>
  <si>
    <t xml:space="preserve">Председатель Контрольно-счетной палаты </t>
  </si>
  <si>
    <t>95 0 00 00140</t>
  </si>
  <si>
    <t xml:space="preserve">Обеспечение деятельности контрольно-счетной палаты </t>
  </si>
  <si>
    <t>95 0 00 00150</t>
  </si>
  <si>
    <t xml:space="preserve">Непрограммные расходы                    </t>
  </si>
  <si>
    <t>99 0 00 00000</t>
  </si>
  <si>
    <t xml:space="preserve">Резервный фонд администрации </t>
  </si>
  <si>
    <t>99 0 00 00060</t>
  </si>
  <si>
    <t>Наименования</t>
  </si>
  <si>
    <t>Код</t>
  </si>
  <si>
    <t>Совет депутатов городского округа Фрязино</t>
  </si>
  <si>
    <t>110</t>
  </si>
  <si>
    <t>Общегосударственные вопросы</t>
  </si>
  <si>
    <t>01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</si>
  <si>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</si>
  <si>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</si>
  <si>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</si>
  <si>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100</t>
  </si>
  <si>
    <t>Расходы на выплаты персоналу государственных (муниципальных) органов</t>
  </si>
  <si>
    <t>120</t>
  </si>
  <si>
    <t>Закупка товаров, работ и услуг для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</si>
  <si>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</si>
  <si>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</si>
  <si>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</si>
  <si>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</si>
  <si>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</si>
  <si>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</si>
  <si>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</si>
  <si>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 xml:space="preserve"> Администрация городского округа Фрязино</t>
  </si>
  <si>
    <t>111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</si>
  <si>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</si>
  <si>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</si>
  <si>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Правительства Российской Федерации, высших  исполнительных органов государственной  власти субъектов Российской Федерации, местных администраций</t>
  </si>
  <si>
    <t>04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</si>
  <si>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</si>
  <si>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</si>
  <si>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</si>
  <si>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</si>
  <si>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11</t>
  </si>
  <si>
    <t>Другие общегосударственные вопросы</t>
  </si>
  <si>
    <t>13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</si>
  <si>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</si>
  <si>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</si>
  <si>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Расходы на выплаты персоналу казенных учреждений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</si>
  <si>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</si>
  <si>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</si>
  <si>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</si>
  <si>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 и территории от чрезвычайных ситуаций природного и техногенного характера, гражданская оборона</t>
  </si>
  <si>
    <t>09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</si>
  <si>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</si>
  <si>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</si>
  <si>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</si>
  <si>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Сельское хозяйство и рыболовство</t>
  </si>
  <si>
    <t>05</t>
  </si>
  <si>
    <t>Дорожное хозяйство (дорожные фонды)</t>
  </si>
  <si>
    <t>600</t>
  </si>
  <si>
    <t>610</t>
  </si>
  <si>
    <t>Связь и информатика</t>
  </si>
  <si>
    <t>10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</si>
  <si>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</si>
  <si>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</si>
  <si>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</si>
  <si>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</si>
  <si>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</si>
  <si>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Капитальные вложения в объекты недвижимого имущества государственной (муниципальной) собственности</t>
  </si>
  <si>
    <t>400</t>
  </si>
  <si>
    <t xml:space="preserve">Бюджетные инвестиции </t>
  </si>
  <si>
    <t>410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</si>
  <si>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</si>
  <si>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</si>
  <si>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</si>
  <si>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</t>
  </si>
  <si>
    <t>Охрана объектов  растительного и животного мира и среды их  обитания</t>
  </si>
  <si>
    <t>Образование</t>
  </si>
  <si>
    <t>07</t>
  </si>
  <si>
    <t>Дошкольное образование</t>
  </si>
  <si>
    <t>Общее образование</t>
  </si>
  <si>
    <t>Другие вопросы в области образования</t>
  </si>
  <si>
    <t xml:space="preserve">Культура и кинематография </t>
  </si>
  <si>
    <t>08</t>
  </si>
  <si>
    <t>Социальная политика</t>
  </si>
  <si>
    <t>Пенсионное обеспечение</t>
  </si>
  <si>
    <t>Социальное обеспечение населения</t>
  </si>
  <si>
    <t>Публичные нормативные социальные выплаты гражданам</t>
  </si>
  <si>
    <t>310</t>
  </si>
  <si>
    <t>Охрана семьи и детства</t>
  </si>
  <si>
    <t>Субсидии некоммерческим организациям (за исключением государственных (муниципальных) учреждений)</t>
  </si>
  <si>
    <t>630</t>
  </si>
  <si>
    <t>Управление образования администрации городского округа Фрязино</t>
  </si>
  <si>
    <t>112</t>
  </si>
  <si>
    <t>Дополнительное образование детей</t>
  </si>
  <si>
    <t xml:space="preserve">Молодежная политика </t>
  </si>
  <si>
    <t>Культура</t>
  </si>
  <si>
    <t>Физическая культура и спорт</t>
  </si>
  <si>
    <t xml:space="preserve">Физическая культура </t>
  </si>
  <si>
    <t>Спорт высших достижений</t>
  </si>
  <si>
    <t>Финансовое управление администрации городского округа Фрязино</t>
  </si>
  <si>
    <t>115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</si>
  <si>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</si>
  <si>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Обслуживание муниципального долга</t>
  </si>
  <si>
    <t>730</t>
  </si>
  <si>
    <t>Контрольно-счетная  палата городского округа Фрязино</t>
  </si>
  <si>
    <t>116</t>
  </si>
  <si>
    <t>ВСЕГО РАСХОДОВ</t>
  </si>
  <si>
    <t xml:space="preserve">ПО РАЗДЕЛАМ, ПОДРАЗДЕЛАМ, ЦЕЛЕВЫМ СТАТЬЯМ (МУНИЦИПАЛЬНЫМ ПРОГРАММАМ ГОРОДСКОГО ОКРУГА ФРЯЗИНО И НЕПРОГРАММНЫМ НАПРАВЛЕНИЯМ ДЕЯТЕЛЬНОСТИ), ГРУППАМ И ПОДГРУППАМ ВИДОВ РАСХОДОВ КЛАССИФИКАЦИИ РАСХОДОВ БЮДЖЕТОВ </t>
  </si>
  <si>
    <t>Стипендии</t>
  </si>
  <si>
    <t>340</t>
  </si>
  <si>
    <t xml:space="preserve">08 1 01 00322 </t>
  </si>
  <si>
    <t>Обеспечение охраны муниципальных объектов</t>
  </si>
  <si>
    <t>Содержание и развитие муниципальных экстренных оперативных служб</t>
  </si>
  <si>
    <t>Транспорт</t>
  </si>
  <si>
    <t>Обслуживание государственного (муниципального) долга</t>
  </si>
  <si>
    <t>700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</si>
  <si>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</si>
  <si>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17 2 01 00621</t>
  </si>
  <si>
    <t>17 2 01 00622</t>
  </si>
  <si>
    <t>17 2 01 00623</t>
  </si>
  <si>
    <t>Организация благоустройства территории городского округа - содержание, ремонт и восстановление уличного освещения</t>
  </si>
  <si>
    <t>Организация благоустройства территории городского округа - разработка схем и содержание ливневой канализации</t>
  </si>
  <si>
    <t>Организация благоустройства территории городского округа - содержание внутриквартальных дорог и прилегающих территорий</t>
  </si>
  <si>
    <t>860</t>
  </si>
  <si>
    <t>Предоставление платежей, взносов, безвозмездных перечислений субъектам международного права</t>
  </si>
  <si>
    <t>Резервные средства</t>
  </si>
  <si>
    <t>870</t>
  </si>
  <si>
    <t>Резервные фонды</t>
  </si>
  <si>
    <t>Итого по непрограммным видам деятельности</t>
  </si>
  <si>
    <t>Итого по муниципальным программам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</si>
  <si>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исключеникем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</si>
  <si>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06 2 01 01280</t>
  </si>
  <si>
    <t>Проведение мероприятий по комплексной борьбе с борщевиком Сосновского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</si>
  <si>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</si>
  <si>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03 1 01 00000</t>
  </si>
  <si>
    <t>03 1 02 06040</t>
  </si>
  <si>
    <t>03 1 02 62110</t>
  </si>
  <si>
    <t>03 1 02 62120</t>
  </si>
  <si>
    <t>03 1 02 62140</t>
  </si>
  <si>
    <t>03 3 03 00000</t>
  </si>
  <si>
    <t>03 3 03 06060</t>
  </si>
  <si>
    <t>03 2 05 00000</t>
  </si>
  <si>
    <t>03 2 05 06050</t>
  </si>
  <si>
    <t>03 5 01 00130</t>
  </si>
  <si>
    <t>Информирование населения о деятельности, о положении дел на территории 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</si>
  <si>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08 1 07 00000</t>
  </si>
  <si>
    <t>08 1 07 00590</t>
  </si>
  <si>
    <t>08 1 07 06250</t>
  </si>
  <si>
    <t>Оборудование социально-значимых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</t>
  </si>
  <si>
    <t>Основное мероприятие «Организация транспортного обслуживания населения по муниципальным маршрутам регулярных перевозок по регулируемым тарифам в соответствии  с муниципальными контрактами и договорами на выполнение работ по перевозке пассажиров»</t>
  </si>
  <si>
    <t>Основное мероприятие «Повышение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людей»</t>
  </si>
  <si>
    <t>Депутат представительного органа местного самоуправления на постоянной основе</t>
  </si>
  <si>
    <t>Подпрограмма «Развитие профессионального искусства, гастрольно-концертной и культурно-досуговой деятельности, кинематографии»</t>
  </si>
  <si>
    <t>02 4 00 00000</t>
  </si>
  <si>
    <t xml:space="preserve">Основное мероприятие «Обеспечение функций культурно-досуговых учреждений» </t>
  </si>
  <si>
    <t>02 4 05 00000</t>
  </si>
  <si>
    <t>02 4 05 06110</t>
  </si>
  <si>
    <t>02 4 05 00500</t>
  </si>
  <si>
    <t>ПО ЦЕЛЕВЫМ СТАТЬЯМ (МУНИЦИПАЛЬНЫМ ПРОГРАММАМ ГОРОДСКОГО ОКРУГА ФРЯЗИНО И НЕПРОГРАММНЫМ НАПРАВЛЕНИЯМ ДЕЯТЕЛЬНОСТИ), ГРУППАМ И ПОДГРУППАМ ВИДОВ РАСХОДОВ КЛАССИФИКАЦИИ РАСХОДОВ БЮДЖЕТОВ</t>
  </si>
  <si>
    <t>17 1 F2 55559</t>
  </si>
  <si>
    <t>Расходы на обеспечение деятельности (оказание услуг) муниципальных учреждений в сфере физической культуры и спорта</t>
  </si>
  <si>
    <t>05 1 01 06140</t>
  </si>
  <si>
    <t>Обслуживание  государственного (муниципального) внутреннего  долга</t>
  </si>
  <si>
    <t>99 0 00 04001</t>
  </si>
  <si>
    <t>Иные расходы - реализация мероприятий по наказам избирателей городского округа Фрязино</t>
  </si>
  <si>
    <t>Иные расходы</t>
  </si>
  <si>
    <t>99 0 00 04000</t>
  </si>
  <si>
    <t>Обеспечение проведения выборов и референдумов</t>
  </si>
  <si>
    <t>Проведение выборов</t>
  </si>
  <si>
    <t>99 0 00 00040</t>
  </si>
  <si>
    <t>Основное мероприятие «Создание условий для реализации государственных полномочий в области земельных отношений»</t>
  </si>
  <si>
    <t>12 1 03 00000</t>
  </si>
  <si>
    <t>Осуществление государственных полномочий Московской области в области земельных отношений</t>
  </si>
  <si>
    <t>12 1 03 60830</t>
  </si>
  <si>
    <t xml:space="preserve">Ремонт дворовых территорий </t>
  </si>
  <si>
    <t>17 1 F2 S2740</t>
  </si>
  <si>
    <t>Основное мероприятие «Совершенствование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услуг»</t>
  </si>
  <si>
    <t>15 1 03 00000</t>
  </si>
  <si>
    <t>Дооснащение материально-техническими средствами –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</si>
  <si>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15 1 03 S0860</t>
  </si>
  <si>
    <t>Федеральный проект «Цифровое государственное управление»</t>
  </si>
  <si>
    <t>15 2 D6 00000</t>
  </si>
  <si>
    <t>Предоставление доступа к электронным сервисам цифровой инфраструктуры в сфере жилищно-коммунального хозяйства</t>
  </si>
  <si>
    <t>15 2 D6 S0940</t>
  </si>
  <si>
    <t>Подпрограмма «Чистая вода»</t>
  </si>
  <si>
    <t>10 1 00 00000</t>
  </si>
  <si>
    <t>Федеральный проект «Чистая вода»</t>
  </si>
  <si>
    <t>10 1 G5 00000</t>
  </si>
  <si>
    <t>Строительство и реконструкция (модернизация) объектов питьевого водоснабжения</t>
  </si>
  <si>
    <t>10 1 G5 52430</t>
  </si>
  <si>
    <t>Другие вопросы в области культуры, кинематографии</t>
  </si>
  <si>
    <t>02 8 01 00130</t>
  </si>
  <si>
    <t>Реализация мероприятий по обеспечению жильем молодых семей</t>
  </si>
  <si>
    <t>09 2 01 L4970</t>
  </si>
  <si>
    <t>Средства массовой информации</t>
  </si>
  <si>
    <t>Другие вопросы в области средств массовой информации</t>
  </si>
  <si>
    <t>Мероприятия в сфере образования</t>
  </si>
  <si>
    <t>03 5 01 00950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</si>
  <si>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</si>
  <si>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Внедрение и обеспечение функционирования модели персонифицированного финансирования дополнительного образования детей</t>
  </si>
  <si>
    <t>17 1 01 72630</t>
  </si>
  <si>
    <t>Устройство и капитальный ремонт электросетевого хозяйства, систем наружного освещения в рамках реализации проекта "Светлый город" за счет средств местного бюджета</t>
  </si>
  <si>
    <t>15 1 02 S0720</t>
  </si>
  <si>
    <t>Организация деятельности многофункциональных центров предоставления государственных и муниципальных услуг, действующих на территории Московской области, по обеспечению консультирования работниками МФЦ граждан в рамках Единой системы приема и обработки сообщений по вопросам деятельности исполнительных органов государственной власти Московской области, органов местного самоуправления муниципальных образований Московской области</t>
  </si>
  <si>
    <t>99 0 00 00080</t>
  </si>
  <si>
    <t>830</t>
  </si>
  <si>
    <t>Оплата исполнительных листов, судебных издержек</t>
  </si>
  <si>
    <t>Исполнение судебных актов</t>
  </si>
  <si>
    <t>08 1 07 62820</t>
  </si>
  <si>
    <t>Основное мероприятие "Развитие похоронного дела на территории Московской области"</t>
  </si>
  <si>
    <t>Строительство и реконструкция объектов водоснабжения</t>
  </si>
  <si>
    <t>10 1 02 S4090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</si>
  <si>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</si>
  <si>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10 1 02 00000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</si>
  <si>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</si>
  <si>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03 2 01 53031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</si>
  <si>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</t>
  </si>
  <si>
    <t>03 2 03 62090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</si>
  <si>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</si>
  <si>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 2 03 L3040</t>
  </si>
  <si>
    <t>03 2 03 72090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</si>
  <si>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 за счет средств местного бюджета</t>
  </si>
  <si>
    <t>13 3 00 00000</t>
  </si>
  <si>
    <t>13 3 07 00000</t>
  </si>
  <si>
    <t>13 3 07 S3050</t>
  </si>
  <si>
    <t>Подпрограмма "Эффективное местное самоуправление Московской области"</t>
  </si>
  <si>
    <t>Основное мероприятие "Реализация практик инициативного бюджетирования на территории муниципальных образований Московской области"</t>
  </si>
  <si>
    <t>Реализация проектов граждан, сформированных в рамках практик инициативного бюджетирования</t>
  </si>
  <si>
    <t>18 3 E1 74480</t>
  </si>
  <si>
    <t>Капитальные вложения в общеобразовательные организации в целях обеспечения односменного режима обучения за счет средств местного бюджета</t>
  </si>
  <si>
    <t>Благоустройство общественных территорий</t>
  </si>
  <si>
    <t>17 1 01 01330</t>
  </si>
  <si>
    <t>03 3 06 00000</t>
  </si>
  <si>
    <t>03 3 06 00940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</si>
  <si>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</si>
  <si>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Подпрограмма "Снижение рисков возникновения и смягчение последствий чрезвычайных ситуаций природного и техногенного характера на территории муниципального образования Московской области"</t>
  </si>
  <si>
    <t>Основное мероприятие "Осуществление мероприятий по защите и смягчению последствий от чрезвычайных ситуаций природного и техногенного характера населения и территорий муниципального образования Московской области"</t>
  </si>
  <si>
    <t>Подпрограмма "Развитие и совершенствование систем оповещения и информирования населения муниципального образования Московской области"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</si>
  <si>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</si>
  <si>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муниципального образования Московской области"</t>
  </si>
  <si>
    <t>Подпрограмма "Обеспечение пожарной безопасности на территории муниципального образования Московской области"</t>
  </si>
  <si>
    <t>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</si>
  <si>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</si>
  <si>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Организация и проведение официальных физкультурно-оздоровительных и спортивных мероприятий</t>
  </si>
  <si>
    <t>17 3 02 00000</t>
  </si>
  <si>
    <t>17 3 02 S2860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</si>
  <si>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</si>
  <si>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Соблюдение требований законодательства в области обеспечения санитарно-эпидемиологического благополучия населения, в частности по обеззараживанию (дезинфекции) мест общего пользования многоквартирных жилых домов</t>
  </si>
  <si>
    <t>17 1 01 71580</t>
  </si>
  <si>
    <t>03 1 01 72590</t>
  </si>
  <si>
    <t>Обустройство и установка детских игровых площадок на территории муниципальных образований Московской области за счет средств местного бюджета</t>
  </si>
  <si>
    <t>Мероприятия по проведению капитального ремонта в муниципальных дошкольных образовательных организациях в Московской области за счет средств местного бюджета</t>
  </si>
  <si>
    <t>18 3 01 74440</t>
  </si>
  <si>
    <t>Проектирование и строительство дошкольных образовательных организаций за счет средств местного бюджета</t>
  </si>
  <si>
    <t>Ремонт дворовых территорий за счет средств местного бюджета</t>
  </si>
  <si>
    <t>17 1 F2 72740</t>
  </si>
  <si>
    <t>15 1 02 S0650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</si>
  <si>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</si>
  <si>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ГРБС</t>
  </si>
  <si>
    <t>раздела</t>
  </si>
  <si>
    <t>подраздела</t>
  </si>
  <si>
    <t>целевой статьи</t>
  </si>
  <si>
    <t>вида расходов</t>
  </si>
  <si>
    <t>Выполнение   утвержденных  назначений    (%)</t>
  </si>
  <si>
    <t>Утвержденные плановые назначения на 2020 год (тыс.руб.)</t>
  </si>
  <si>
    <t>Исполнено за 2020 год (тыс.руб.)</t>
  </si>
  <si>
    <t>целевой
статьи</t>
  </si>
  <si>
    <t>вида
расходов</t>
  </si>
  <si>
    <t>ИСПОЛНЕНИЕ РАСХОДОВ   БЮДЖЕТА ГОРОДСКОГО ОКРУГА ФРЯЗИНО ЗА 2020 ГОД</t>
  </si>
  <si>
    <t>ИСПОЛНЕНИЕ РАСХОДОВ БЮДЖЕТА ГОРОДСКОГО ОКРУГА ФРЯЗИНО ЗА 2020 ГОД</t>
  </si>
  <si>
    <t>ИСПОЛНЕНИЕ РАСХОДОВ БЮДЖЕТА ГОРОДСКОГО ОКРУГА ФРЯЗИНО</t>
  </si>
  <si>
    <t>ПО ВЕДОМСТВЕННОЙ СТРУКТУРЕ РАСХОДОВ БЮДЖЕТА ГОРОДСКОГО ОКРУГА ФРЯЗИНО ЗА 2020 ГОД</t>
  </si>
  <si>
    <t>Приложение 2</t>
  </si>
  <si>
    <t>к решению Совета депутатов городского округа Фрязино</t>
  </si>
  <si>
    <t>от                           №</t>
  </si>
  <si>
    <t>Приложение 3</t>
  </si>
  <si>
    <t>Приложение 4</t>
  </si>
  <si>
    <t>"Об исполнении бюджета городского округа Фрязино за 2020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</si>
</sst>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rgb="FF00000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1"/>
    </font>
    <font>
      <b/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name val="Arial"/>
      <family val="2"/>
      <charset val="1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EE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 applyFill="0" applyProtection="0"/>
    <xf numFmtId="0" fontId="3" fillId="0" borderId="0"/>
    <xf numFmtId="0" fontId="1" fillId="0" borderId="0"/>
    <xf numFmtId="0" fontId="4" fillId="0" borderId="0" applyFill="0" applyProtection="0"/>
    <xf numFmtId="0" fontId="5" fillId="3" borderId="2" applyNumberFormat="0" applyFont="0" applyBorder="0" applyAlignment="0" applyProtection="0">
      <alignment horizontal="center" wrapText="1"/>
    </xf>
  </cellStyleXfs>
  <cellXfs count="91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center"/>
    </xf>
    <xf numFmtId="164" fontId="6" fillId="2" borderId="1" xfId="0" applyNumberFormat="1" applyFont="1" applyFill="1" applyBorder="1" applyAlignment="1" applyProtection="1">
      <alignment horizontal="right" wrapText="1"/>
      <protection locked="0" hidden="1"/>
    </xf>
    <xf numFmtId="0" fontId="6" fillId="2" borderId="1" xfId="0" applyNumberFormat="1" applyFont="1" applyFill="1" applyBorder="1" applyAlignment="1" applyProtection="1">
      <alignment horizontal="left" wrapText="1"/>
      <protection locked="0" hidden="1"/>
    </xf>
    <xf numFmtId="49" fontId="6" fillId="2" borderId="1" xfId="0" applyNumberFormat="1" applyFont="1" applyFill="1" applyBorder="1" applyAlignment="1" applyProtection="1">
      <alignment horizontal="center" wrapText="1"/>
      <protection locked="0" hidden="1"/>
    </xf>
    <xf numFmtId="0" fontId="6" fillId="2" borderId="1" xfId="0" applyFont="1" applyFill="1" applyBorder="1" applyAlignment="1">
      <alignment horizontal="left" vertical="top" wrapText="1"/>
    </xf>
    <xf numFmtId="0" fontId="7" fillId="2" borderId="1" xfId="0" applyNumberFormat="1" applyFont="1" applyFill="1" applyBorder="1" applyAlignment="1" applyProtection="1">
      <alignment horizontal="left" wrapText="1"/>
      <protection locked="0" hidden="1"/>
    </xf>
    <xf numFmtId="49" fontId="7" fillId="2" borderId="1" xfId="0" applyNumberFormat="1" applyFont="1" applyFill="1" applyBorder="1" applyAlignment="1" applyProtection="1">
      <alignment horizontal="center" wrapText="1"/>
      <protection locked="0" hidden="1"/>
    </xf>
    <xf numFmtId="164" fontId="7" fillId="2" borderId="1" xfId="0" applyNumberFormat="1" applyFont="1" applyFill="1" applyBorder="1" applyAlignment="1" applyProtection="1">
      <alignment horizontal="right" wrapText="1"/>
      <protection locked="0" hidden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justify" vertical="top" wrapText="1"/>
    </xf>
    <xf numFmtId="164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/>
    </xf>
    <xf numFmtId="49" fontId="6" fillId="2" borderId="5" xfId="1" applyNumberFormat="1" applyFont="1" applyFill="1" applyBorder="1" applyAlignment="1" applyProtection="1">
      <alignment horizontal="left" vertical="center" wrapText="1"/>
      <protection locked="0" hidden="1"/>
    </xf>
    <xf numFmtId="49" fontId="6" fillId="2" borderId="1" xfId="1" applyNumberFormat="1" applyFont="1" applyFill="1" applyBorder="1" applyAlignment="1" applyProtection="1">
      <alignment vertical="top" wrapText="1"/>
      <protection locked="0" hidden="1"/>
    </xf>
    <xf numFmtId="49" fontId="6" fillId="2" borderId="1" xfId="1" applyNumberFormat="1" applyFont="1" applyFill="1" applyBorder="1" applyAlignment="1" applyProtection="1">
      <alignment horizontal="center" wrapText="1"/>
      <protection locked="0" hidden="1"/>
    </xf>
    <xf numFmtId="49" fontId="6" fillId="2" borderId="1" xfId="1" applyNumberFormat="1" applyFont="1" applyFill="1" applyBorder="1" applyAlignment="1" applyProtection="1">
      <alignment horizontal="left" vertical="center" wrapText="1"/>
      <protection locked="0" hidden="1"/>
    </xf>
    <xf numFmtId="0" fontId="6" fillId="2" borderId="1" xfId="1" applyNumberFormat="1" applyFont="1" applyFill="1" applyBorder="1" applyAlignment="1" applyProtection="1">
      <alignment horizontal="left" vertical="center" wrapText="1"/>
    </xf>
    <xf numFmtId="0" fontId="6" fillId="2" borderId="1" xfId="1" applyFont="1" applyFill="1" applyBorder="1" applyAlignment="1" applyProtection="1">
      <alignment horizontal="left" vertical="center" wrapText="1"/>
      <protection locked="0" hidden="1"/>
    </xf>
    <xf numFmtId="0" fontId="6" fillId="2" borderId="1" xfId="1" applyFont="1" applyFill="1" applyBorder="1" applyAlignment="1">
      <alignment vertical="center" wrapText="1"/>
    </xf>
    <xf numFmtId="0" fontId="6" fillId="2" borderId="1" xfId="1" applyNumberFormat="1" applyFont="1" applyFill="1" applyBorder="1" applyAlignment="1" applyProtection="1">
      <alignment horizontal="left" vertical="center" wrapText="1"/>
      <protection locked="0" hidden="1"/>
    </xf>
    <xf numFmtId="0" fontId="6" fillId="2" borderId="3" xfId="1" applyNumberFormat="1" applyFont="1" applyFill="1" applyBorder="1" applyAlignment="1" applyProtection="1">
      <alignment horizontal="left" vertical="center" wrapText="1"/>
      <protection locked="0" hidden="1"/>
    </xf>
    <xf numFmtId="0" fontId="6" fillId="2" borderId="1" xfId="1" applyNumberFormat="1" applyFont="1" applyFill="1" applyBorder="1" applyAlignment="1" applyProtection="1">
      <alignment horizontal="left" vertical="top" wrapText="1"/>
      <protection locked="0" hidden="1"/>
    </xf>
    <xf numFmtId="0" fontId="6" fillId="2" borderId="1" xfId="1" applyFont="1" applyFill="1" applyBorder="1" applyAlignment="1" applyProtection="1">
      <alignment horizontal="left" vertical="top" wrapText="1"/>
      <protection locked="0" hidden="1"/>
    </xf>
    <xf numFmtId="49" fontId="6" fillId="2" borderId="1" xfId="1" applyNumberFormat="1" applyFont="1" applyFill="1" applyBorder="1" applyAlignment="1" applyProtection="1">
      <alignment wrapText="1"/>
      <protection locked="0" hidden="1"/>
    </xf>
    <xf numFmtId="0" fontId="6" fillId="2" borderId="1" xfId="0" applyFont="1" applyFill="1" applyBorder="1"/>
    <xf numFmtId="49" fontId="6" fillId="2" borderId="1" xfId="0" applyNumberFormat="1" applyFont="1" applyFill="1" applyBorder="1"/>
    <xf numFmtId="164" fontId="6" fillId="2" borderId="1" xfId="0" applyNumberFormat="1" applyFont="1" applyFill="1" applyBorder="1"/>
    <xf numFmtId="0" fontId="7" fillId="2" borderId="1" xfId="0" applyFont="1" applyFill="1" applyBorder="1"/>
    <xf numFmtId="49" fontId="7" fillId="2" borderId="1" xfId="1" applyNumberFormat="1" applyFont="1" applyFill="1" applyBorder="1" applyAlignment="1" applyProtection="1">
      <alignment horizontal="left" vertical="center" wrapText="1"/>
      <protection locked="0" hidden="1"/>
    </xf>
    <xf numFmtId="164" fontId="7" fillId="2" borderId="1" xfId="0" applyNumberFormat="1" applyFont="1" applyFill="1" applyBorder="1"/>
    <xf numFmtId="0" fontId="6" fillId="2" borderId="0" xfId="0" applyNumberFormat="1" applyFont="1" applyFill="1" applyBorder="1" applyAlignment="1" applyProtection="1">
      <alignment horizontal="left" wrapText="1"/>
      <protection locked="0" hidden="1"/>
    </xf>
    <xf numFmtId="0" fontId="6" fillId="2" borderId="4" xfId="1" applyNumberFormat="1" applyFont="1" applyFill="1" applyBorder="1" applyAlignment="1" applyProtection="1">
      <alignment horizontal="left" vertical="top" wrapText="1"/>
      <protection locked="0" hidden="1"/>
    </xf>
    <xf numFmtId="49" fontId="7" fillId="2" borderId="5" xfId="1" applyNumberFormat="1" applyFont="1" applyFill="1" applyBorder="1" applyAlignment="1" applyProtection="1">
      <alignment horizontal="left" vertical="center" wrapText="1"/>
      <protection locked="0" hidden="1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9" fontId="6" fillId="2" borderId="1" xfId="1" applyNumberFormat="1" applyFont="1" applyFill="1" applyBorder="1" applyAlignment="1">
      <alignment horizontal="center"/>
    </xf>
    <xf numFmtId="0" fontId="6" fillId="2" borderId="1" xfId="1" applyNumberFormat="1" applyFont="1" applyFill="1" applyBorder="1" applyAlignment="1" applyProtection="1">
      <alignment horizontal="center" wrapText="1"/>
      <protection locked="0" hidden="1"/>
    </xf>
    <xf numFmtId="0" fontId="6" fillId="2" borderId="1" xfId="1" applyFont="1" applyFill="1" applyBorder="1" applyAlignment="1">
      <alignment horizontal="center"/>
    </xf>
    <xf numFmtId="49" fontId="6" fillId="2" borderId="5" xfId="1" applyNumberFormat="1" applyFont="1" applyFill="1" applyBorder="1" applyAlignment="1" applyProtection="1">
      <alignment horizontal="center" wrapText="1"/>
      <protection locked="0" hidden="1"/>
    </xf>
    <xf numFmtId="49" fontId="7" fillId="2" borderId="1" xfId="1" applyNumberFormat="1" applyFont="1" applyFill="1" applyBorder="1" applyAlignment="1" applyProtection="1">
      <alignment horizontal="center" wrapText="1"/>
      <protection locked="0" hidden="1"/>
    </xf>
    <xf numFmtId="0" fontId="6" fillId="2" borderId="0" xfId="0" applyNumberFormat="1" applyFont="1" applyFill="1" applyBorder="1" applyAlignment="1" applyProtection="1">
      <alignment horizontal="center" wrapText="1"/>
      <protection locked="0" hidden="1"/>
    </xf>
    <xf numFmtId="49" fontId="7" fillId="2" borderId="5" xfId="1" applyNumberFormat="1" applyFont="1" applyFill="1" applyBorder="1" applyAlignment="1" applyProtection="1">
      <alignment horizontal="center" wrapText="1"/>
      <protection locked="0" hidden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/>
    <xf numFmtId="0" fontId="6" fillId="2" borderId="0" xfId="0" applyFont="1" applyFill="1" applyAlignment="1"/>
    <xf numFmtId="0" fontId="7" fillId="2" borderId="1" xfId="0" applyFont="1" applyFill="1" applyBorder="1" applyAlignment="1"/>
    <xf numFmtId="0" fontId="6" fillId="2" borderId="0" xfId="0" applyFont="1" applyFill="1" applyAlignment="1">
      <alignment horizontal="center" vertical="center" wrapText="1"/>
    </xf>
    <xf numFmtId="4" fontId="6" fillId="2" borderId="0" xfId="0" applyNumberFormat="1" applyFont="1" applyFill="1"/>
    <xf numFmtId="0" fontId="6" fillId="2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/>
    <xf numFmtId="165" fontId="6" fillId="2" borderId="1" xfId="0" applyNumberFormat="1" applyFont="1" applyFill="1" applyBorder="1"/>
    <xf numFmtId="0" fontId="6" fillId="2" borderId="1" xfId="0" applyNumberFormat="1" applyFont="1" applyFill="1" applyBorder="1" applyAlignment="1" applyProtection="1">
      <alignment horizontal="center" wrapText="1"/>
      <protection locked="0" hidden="1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/>
    <xf numFmtId="0" fontId="6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2" fillId="2" borderId="8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1" fillId="2" borderId="0" xfId="0" applyNumberFormat="1" applyFont="1" applyFill="1" applyBorder="1" applyAlignment="1" applyProtection="1">
      <alignment horizontal="center" wrapText="1"/>
      <protection locked="0" hidden="1"/>
    </xf>
    <xf numFmtId="0" fontId="12" fillId="2" borderId="0" xfId="0" applyFont="1" applyFill="1" applyAlignment="1"/>
    <xf numFmtId="0" fontId="6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2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 applyProtection="1">
      <alignment horizontal="center" wrapText="1"/>
      <protection locked="0" hidden="1"/>
    </xf>
    <xf numFmtId="0" fontId="6" fillId="2" borderId="1" xfId="0" applyFont="1" applyFill="1" applyBorder="1" applyAlignment="1">
      <alignment wrapText="1"/>
    </xf>
    <xf numFmtId="0" fontId="8" fillId="2" borderId="3" xfId="0" applyNumberFormat="1" applyFont="1" applyFill="1" applyBorder="1" applyAlignment="1" applyProtection="1">
      <alignment horizontal="center" wrapText="1"/>
      <protection locked="0" hidden="1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0" fillId="0" borderId="0" xfId="0" applyAlignment="1"/>
    <xf numFmtId="0" fontId="6" fillId="2" borderId="1" xfId="0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7" fillId="2" borderId="1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6" fillId="2" borderId="0" xfId="0" applyFont="1" applyFill="1" applyAlignment="1">
      <alignment horizontal="center"/>
    </xf>
  </cellXfs>
  <cellStyles count="6">
    <cellStyle name="4" xfId="5"/>
    <cellStyle name="Обычный" xfId="0" builtinId="0"/>
    <cellStyle name="Обычный 2" xfId="2"/>
    <cellStyle name="Обычный 3" xfId="4"/>
    <cellStyle name="Обычный 4" xfId="3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8"/>
  <sheetViews>
    <sheetView zoomScale="85" zoomScaleNormal="85" workbookViewId="0">
      <selection activeCell="A5" sqref="A5:J5"/>
    </sheetView>
  </sheetViews>
  <sheetFormatPr defaultColWidth="9.28515625" defaultRowHeight="15" x14ac:dyDescent="0.2"/>
  <cols>
    <col min="1" max="1" width="54" style="1" customWidth="1"/>
    <col min="2" max="2" width="9.7109375" style="1" customWidth="1"/>
    <col min="3" max="3" width="9.85546875" style="1" customWidth="1"/>
    <col min="4" max="4" width="8.42578125" style="1" customWidth="1"/>
    <col min="5" max="5" width="17.85546875" style="1" customWidth="1"/>
    <col min="6" max="6" width="7.7109375" style="1" customWidth="1"/>
    <col min="7" max="7" width="17.140625" style="1" customWidth="1"/>
    <col min="8" max="8" width="14" style="1" customWidth="1"/>
    <col min="9" max="9" width="16.28515625" style="1" customWidth="1"/>
    <col min="10" max="10" width="13.85546875" style="1" customWidth="1"/>
    <col min="11" max="11" width="15.7109375" style="1" customWidth="1"/>
    <col min="12" max="12" width="16" style="1" customWidth="1"/>
    <col min="13" max="112" width="9.28515625" style="1"/>
    <col min="113" max="113" width="54" style="1" customWidth="1"/>
    <col min="114" max="114" width="9.7109375" style="1" customWidth="1"/>
    <col min="115" max="115" width="8.7109375" style="1" customWidth="1"/>
    <col min="116" max="116" width="8.42578125" style="1" customWidth="1"/>
    <col min="117" max="117" width="16.85546875" style="1" customWidth="1"/>
    <col min="118" max="118" width="7.7109375" style="1" customWidth="1"/>
    <col min="119" max="119" width="18.140625" style="1" customWidth="1"/>
    <col min="120" max="368" width="9.28515625" style="1"/>
    <col min="369" max="369" width="54" style="1" customWidth="1"/>
    <col min="370" max="370" width="9.7109375" style="1" customWidth="1"/>
    <col min="371" max="371" width="8.7109375" style="1" customWidth="1"/>
    <col min="372" max="372" width="8.42578125" style="1" customWidth="1"/>
    <col min="373" max="373" width="16.85546875" style="1" customWidth="1"/>
    <col min="374" max="374" width="7.7109375" style="1" customWidth="1"/>
    <col min="375" max="375" width="18.140625" style="1" customWidth="1"/>
    <col min="376" max="624" width="9.28515625" style="1"/>
    <col min="625" max="625" width="54" style="1" customWidth="1"/>
    <col min="626" max="626" width="9.7109375" style="1" customWidth="1"/>
    <col min="627" max="627" width="8.7109375" style="1" customWidth="1"/>
    <col min="628" max="628" width="8.42578125" style="1" customWidth="1"/>
    <col min="629" max="629" width="16.85546875" style="1" customWidth="1"/>
    <col min="630" max="630" width="7.7109375" style="1" customWidth="1"/>
    <col min="631" max="631" width="18.140625" style="1" customWidth="1"/>
    <col min="632" max="880" width="9.28515625" style="1"/>
    <col min="881" max="881" width="54" style="1" customWidth="1"/>
    <col min="882" max="882" width="9.7109375" style="1" customWidth="1"/>
    <col min="883" max="883" width="8.7109375" style="1" customWidth="1"/>
    <col min="884" max="884" width="8.42578125" style="1" customWidth="1"/>
    <col min="885" max="885" width="16.85546875" style="1" customWidth="1"/>
    <col min="886" max="886" width="7.7109375" style="1" customWidth="1"/>
    <col min="887" max="887" width="18.140625" style="1" customWidth="1"/>
    <col min="888" max="1136" width="9.28515625" style="1"/>
    <col min="1137" max="1137" width="54" style="1" customWidth="1"/>
    <col min="1138" max="1138" width="9.7109375" style="1" customWidth="1"/>
    <col min="1139" max="1139" width="8.7109375" style="1" customWidth="1"/>
    <col min="1140" max="1140" width="8.42578125" style="1" customWidth="1"/>
    <col min="1141" max="1141" width="16.85546875" style="1" customWidth="1"/>
    <col min="1142" max="1142" width="7.7109375" style="1" customWidth="1"/>
    <col min="1143" max="1143" width="18.140625" style="1" customWidth="1"/>
    <col min="1144" max="1392" width="9.28515625" style="1"/>
    <col min="1393" max="1393" width="54" style="1" customWidth="1"/>
    <col min="1394" max="1394" width="9.7109375" style="1" customWidth="1"/>
    <col min="1395" max="1395" width="8.7109375" style="1" customWidth="1"/>
    <col min="1396" max="1396" width="8.42578125" style="1" customWidth="1"/>
    <col min="1397" max="1397" width="16.85546875" style="1" customWidth="1"/>
    <col min="1398" max="1398" width="7.7109375" style="1" customWidth="1"/>
    <col min="1399" max="1399" width="18.140625" style="1" customWidth="1"/>
    <col min="1400" max="1648" width="9.28515625" style="1"/>
    <col min="1649" max="1649" width="54" style="1" customWidth="1"/>
    <col min="1650" max="1650" width="9.7109375" style="1" customWidth="1"/>
    <col min="1651" max="1651" width="8.7109375" style="1" customWidth="1"/>
    <col min="1652" max="1652" width="8.42578125" style="1" customWidth="1"/>
    <col min="1653" max="1653" width="16.85546875" style="1" customWidth="1"/>
    <col min="1654" max="1654" width="7.7109375" style="1" customWidth="1"/>
    <col min="1655" max="1655" width="18.140625" style="1" customWidth="1"/>
    <col min="1656" max="1904" width="9.28515625" style="1"/>
    <col min="1905" max="1905" width="54" style="1" customWidth="1"/>
    <col min="1906" max="1906" width="9.7109375" style="1" customWidth="1"/>
    <col min="1907" max="1907" width="8.7109375" style="1" customWidth="1"/>
    <col min="1908" max="1908" width="8.42578125" style="1" customWidth="1"/>
    <col min="1909" max="1909" width="16.85546875" style="1" customWidth="1"/>
    <col min="1910" max="1910" width="7.7109375" style="1" customWidth="1"/>
    <col min="1911" max="1911" width="18.140625" style="1" customWidth="1"/>
    <col min="1912" max="2160" width="9.28515625" style="1"/>
    <col min="2161" max="2161" width="54" style="1" customWidth="1"/>
    <col min="2162" max="2162" width="9.7109375" style="1" customWidth="1"/>
    <col min="2163" max="2163" width="8.7109375" style="1" customWidth="1"/>
    <col min="2164" max="2164" width="8.42578125" style="1" customWidth="1"/>
    <col min="2165" max="2165" width="16.85546875" style="1" customWidth="1"/>
    <col min="2166" max="2166" width="7.7109375" style="1" customWidth="1"/>
    <col min="2167" max="2167" width="18.140625" style="1" customWidth="1"/>
    <col min="2168" max="2416" width="9.28515625" style="1"/>
    <col min="2417" max="2417" width="54" style="1" customWidth="1"/>
    <col min="2418" max="2418" width="9.7109375" style="1" customWidth="1"/>
    <col min="2419" max="2419" width="8.7109375" style="1" customWidth="1"/>
    <col min="2420" max="2420" width="8.42578125" style="1" customWidth="1"/>
    <col min="2421" max="2421" width="16.85546875" style="1" customWidth="1"/>
    <col min="2422" max="2422" width="7.7109375" style="1" customWidth="1"/>
    <col min="2423" max="2423" width="18.140625" style="1" customWidth="1"/>
    <col min="2424" max="2672" width="9.28515625" style="1"/>
    <col min="2673" max="2673" width="54" style="1" customWidth="1"/>
    <col min="2674" max="2674" width="9.7109375" style="1" customWidth="1"/>
    <col min="2675" max="2675" width="8.7109375" style="1" customWidth="1"/>
    <col min="2676" max="2676" width="8.42578125" style="1" customWidth="1"/>
    <col min="2677" max="2677" width="16.85546875" style="1" customWidth="1"/>
    <col min="2678" max="2678" width="7.7109375" style="1" customWidth="1"/>
    <col min="2679" max="2679" width="18.140625" style="1" customWidth="1"/>
    <col min="2680" max="2928" width="9.28515625" style="1"/>
    <col min="2929" max="2929" width="54" style="1" customWidth="1"/>
    <col min="2930" max="2930" width="9.7109375" style="1" customWidth="1"/>
    <col min="2931" max="2931" width="8.7109375" style="1" customWidth="1"/>
    <col min="2932" max="2932" width="8.42578125" style="1" customWidth="1"/>
    <col min="2933" max="2933" width="16.85546875" style="1" customWidth="1"/>
    <col min="2934" max="2934" width="7.7109375" style="1" customWidth="1"/>
    <col min="2935" max="2935" width="18.140625" style="1" customWidth="1"/>
    <col min="2936" max="3184" width="9.28515625" style="1"/>
    <col min="3185" max="3185" width="54" style="1" customWidth="1"/>
    <col min="3186" max="3186" width="9.7109375" style="1" customWidth="1"/>
    <col min="3187" max="3187" width="8.7109375" style="1" customWidth="1"/>
    <col min="3188" max="3188" width="8.42578125" style="1" customWidth="1"/>
    <col min="3189" max="3189" width="16.85546875" style="1" customWidth="1"/>
    <col min="3190" max="3190" width="7.7109375" style="1" customWidth="1"/>
    <col min="3191" max="3191" width="18.140625" style="1" customWidth="1"/>
    <col min="3192" max="3440" width="9.28515625" style="1"/>
    <col min="3441" max="3441" width="54" style="1" customWidth="1"/>
    <col min="3442" max="3442" width="9.7109375" style="1" customWidth="1"/>
    <col min="3443" max="3443" width="8.7109375" style="1" customWidth="1"/>
    <col min="3444" max="3444" width="8.42578125" style="1" customWidth="1"/>
    <col min="3445" max="3445" width="16.85546875" style="1" customWidth="1"/>
    <col min="3446" max="3446" width="7.7109375" style="1" customWidth="1"/>
    <col min="3447" max="3447" width="18.140625" style="1" customWidth="1"/>
    <col min="3448" max="3696" width="9.28515625" style="1"/>
    <col min="3697" max="3697" width="54" style="1" customWidth="1"/>
    <col min="3698" max="3698" width="9.7109375" style="1" customWidth="1"/>
    <col min="3699" max="3699" width="8.7109375" style="1" customWidth="1"/>
    <col min="3700" max="3700" width="8.42578125" style="1" customWidth="1"/>
    <col min="3701" max="3701" width="16.85546875" style="1" customWidth="1"/>
    <col min="3702" max="3702" width="7.7109375" style="1" customWidth="1"/>
    <col min="3703" max="3703" width="18.140625" style="1" customWidth="1"/>
    <col min="3704" max="3952" width="9.28515625" style="1"/>
    <col min="3953" max="3953" width="54" style="1" customWidth="1"/>
    <col min="3954" max="3954" width="9.7109375" style="1" customWidth="1"/>
    <col min="3955" max="3955" width="8.7109375" style="1" customWidth="1"/>
    <col min="3956" max="3956" width="8.42578125" style="1" customWidth="1"/>
    <col min="3957" max="3957" width="16.85546875" style="1" customWidth="1"/>
    <col min="3958" max="3958" width="7.7109375" style="1" customWidth="1"/>
    <col min="3959" max="3959" width="18.140625" style="1" customWidth="1"/>
    <col min="3960" max="4208" width="9.28515625" style="1"/>
    <col min="4209" max="4209" width="54" style="1" customWidth="1"/>
    <col min="4210" max="4210" width="9.7109375" style="1" customWidth="1"/>
    <col min="4211" max="4211" width="8.7109375" style="1" customWidth="1"/>
    <col min="4212" max="4212" width="8.42578125" style="1" customWidth="1"/>
    <col min="4213" max="4213" width="16.85546875" style="1" customWidth="1"/>
    <col min="4214" max="4214" width="7.7109375" style="1" customWidth="1"/>
    <col min="4215" max="4215" width="18.140625" style="1" customWidth="1"/>
    <col min="4216" max="4464" width="9.28515625" style="1"/>
    <col min="4465" max="4465" width="54" style="1" customWidth="1"/>
    <col min="4466" max="4466" width="9.7109375" style="1" customWidth="1"/>
    <col min="4467" max="4467" width="8.7109375" style="1" customWidth="1"/>
    <col min="4468" max="4468" width="8.42578125" style="1" customWidth="1"/>
    <col min="4469" max="4469" width="16.85546875" style="1" customWidth="1"/>
    <col min="4470" max="4470" width="7.7109375" style="1" customWidth="1"/>
    <col min="4471" max="4471" width="18.140625" style="1" customWidth="1"/>
    <col min="4472" max="4720" width="9.28515625" style="1"/>
    <col min="4721" max="4721" width="54" style="1" customWidth="1"/>
    <col min="4722" max="4722" width="9.7109375" style="1" customWidth="1"/>
    <col min="4723" max="4723" width="8.7109375" style="1" customWidth="1"/>
    <col min="4724" max="4724" width="8.42578125" style="1" customWidth="1"/>
    <col min="4725" max="4725" width="16.85546875" style="1" customWidth="1"/>
    <col min="4726" max="4726" width="7.7109375" style="1" customWidth="1"/>
    <col min="4727" max="4727" width="18.140625" style="1" customWidth="1"/>
    <col min="4728" max="4976" width="9.28515625" style="1"/>
    <col min="4977" max="4977" width="54" style="1" customWidth="1"/>
    <col min="4978" max="4978" width="9.7109375" style="1" customWidth="1"/>
    <col min="4979" max="4979" width="8.7109375" style="1" customWidth="1"/>
    <col min="4980" max="4980" width="8.42578125" style="1" customWidth="1"/>
    <col min="4981" max="4981" width="16.85546875" style="1" customWidth="1"/>
    <col min="4982" max="4982" width="7.7109375" style="1" customWidth="1"/>
    <col min="4983" max="4983" width="18.140625" style="1" customWidth="1"/>
    <col min="4984" max="5232" width="9.28515625" style="1"/>
    <col min="5233" max="5233" width="54" style="1" customWidth="1"/>
    <col min="5234" max="5234" width="9.7109375" style="1" customWidth="1"/>
    <col min="5235" max="5235" width="8.7109375" style="1" customWidth="1"/>
    <col min="5236" max="5236" width="8.42578125" style="1" customWidth="1"/>
    <col min="5237" max="5237" width="16.85546875" style="1" customWidth="1"/>
    <col min="5238" max="5238" width="7.7109375" style="1" customWidth="1"/>
    <col min="5239" max="5239" width="18.140625" style="1" customWidth="1"/>
    <col min="5240" max="5488" width="9.28515625" style="1"/>
    <col min="5489" max="5489" width="54" style="1" customWidth="1"/>
    <col min="5490" max="5490" width="9.7109375" style="1" customWidth="1"/>
    <col min="5491" max="5491" width="8.7109375" style="1" customWidth="1"/>
    <col min="5492" max="5492" width="8.42578125" style="1" customWidth="1"/>
    <col min="5493" max="5493" width="16.85546875" style="1" customWidth="1"/>
    <col min="5494" max="5494" width="7.7109375" style="1" customWidth="1"/>
    <col min="5495" max="5495" width="18.140625" style="1" customWidth="1"/>
    <col min="5496" max="5744" width="9.28515625" style="1"/>
    <col min="5745" max="5745" width="54" style="1" customWidth="1"/>
    <col min="5746" max="5746" width="9.7109375" style="1" customWidth="1"/>
    <col min="5747" max="5747" width="8.7109375" style="1" customWidth="1"/>
    <col min="5748" max="5748" width="8.42578125" style="1" customWidth="1"/>
    <col min="5749" max="5749" width="16.85546875" style="1" customWidth="1"/>
    <col min="5750" max="5750" width="7.7109375" style="1" customWidth="1"/>
    <col min="5751" max="5751" width="18.140625" style="1" customWidth="1"/>
    <col min="5752" max="6000" width="9.28515625" style="1"/>
    <col min="6001" max="6001" width="54" style="1" customWidth="1"/>
    <col min="6002" max="6002" width="9.7109375" style="1" customWidth="1"/>
    <col min="6003" max="6003" width="8.7109375" style="1" customWidth="1"/>
    <col min="6004" max="6004" width="8.42578125" style="1" customWidth="1"/>
    <col min="6005" max="6005" width="16.85546875" style="1" customWidth="1"/>
    <col min="6006" max="6006" width="7.7109375" style="1" customWidth="1"/>
    <col min="6007" max="6007" width="18.140625" style="1" customWidth="1"/>
    <col min="6008" max="6256" width="9.28515625" style="1"/>
    <col min="6257" max="6257" width="54" style="1" customWidth="1"/>
    <col min="6258" max="6258" width="9.7109375" style="1" customWidth="1"/>
    <col min="6259" max="6259" width="8.7109375" style="1" customWidth="1"/>
    <col min="6260" max="6260" width="8.42578125" style="1" customWidth="1"/>
    <col min="6261" max="6261" width="16.85546875" style="1" customWidth="1"/>
    <col min="6262" max="6262" width="7.7109375" style="1" customWidth="1"/>
    <col min="6263" max="6263" width="18.140625" style="1" customWidth="1"/>
    <col min="6264" max="6512" width="9.28515625" style="1"/>
    <col min="6513" max="6513" width="54" style="1" customWidth="1"/>
    <col min="6514" max="6514" width="9.7109375" style="1" customWidth="1"/>
    <col min="6515" max="6515" width="8.7109375" style="1" customWidth="1"/>
    <col min="6516" max="6516" width="8.42578125" style="1" customWidth="1"/>
    <col min="6517" max="6517" width="16.85546875" style="1" customWidth="1"/>
    <col min="6518" max="6518" width="7.7109375" style="1" customWidth="1"/>
    <col min="6519" max="6519" width="18.140625" style="1" customWidth="1"/>
    <col min="6520" max="6768" width="9.28515625" style="1"/>
    <col min="6769" max="6769" width="54" style="1" customWidth="1"/>
    <col min="6770" max="6770" width="9.7109375" style="1" customWidth="1"/>
    <col min="6771" max="6771" width="8.7109375" style="1" customWidth="1"/>
    <col min="6772" max="6772" width="8.42578125" style="1" customWidth="1"/>
    <col min="6773" max="6773" width="16.85546875" style="1" customWidth="1"/>
    <col min="6774" max="6774" width="7.7109375" style="1" customWidth="1"/>
    <col min="6775" max="6775" width="18.140625" style="1" customWidth="1"/>
    <col min="6776" max="7024" width="9.28515625" style="1"/>
    <col min="7025" max="7025" width="54" style="1" customWidth="1"/>
    <col min="7026" max="7026" width="9.7109375" style="1" customWidth="1"/>
    <col min="7027" max="7027" width="8.7109375" style="1" customWidth="1"/>
    <col min="7028" max="7028" width="8.42578125" style="1" customWidth="1"/>
    <col min="7029" max="7029" width="16.85546875" style="1" customWidth="1"/>
    <col min="7030" max="7030" width="7.7109375" style="1" customWidth="1"/>
    <col min="7031" max="7031" width="18.140625" style="1" customWidth="1"/>
    <col min="7032" max="7280" width="9.28515625" style="1"/>
    <col min="7281" max="7281" width="54" style="1" customWidth="1"/>
    <col min="7282" max="7282" width="9.7109375" style="1" customWidth="1"/>
    <col min="7283" max="7283" width="8.7109375" style="1" customWidth="1"/>
    <col min="7284" max="7284" width="8.42578125" style="1" customWidth="1"/>
    <col min="7285" max="7285" width="16.85546875" style="1" customWidth="1"/>
    <col min="7286" max="7286" width="7.7109375" style="1" customWidth="1"/>
    <col min="7287" max="7287" width="18.140625" style="1" customWidth="1"/>
    <col min="7288" max="7536" width="9.28515625" style="1"/>
    <col min="7537" max="7537" width="54" style="1" customWidth="1"/>
    <col min="7538" max="7538" width="9.7109375" style="1" customWidth="1"/>
    <col min="7539" max="7539" width="8.7109375" style="1" customWidth="1"/>
    <col min="7540" max="7540" width="8.42578125" style="1" customWidth="1"/>
    <col min="7541" max="7541" width="16.85546875" style="1" customWidth="1"/>
    <col min="7542" max="7542" width="7.7109375" style="1" customWidth="1"/>
    <col min="7543" max="7543" width="18.140625" style="1" customWidth="1"/>
    <col min="7544" max="7792" width="9.28515625" style="1"/>
    <col min="7793" max="7793" width="54" style="1" customWidth="1"/>
    <col min="7794" max="7794" width="9.7109375" style="1" customWidth="1"/>
    <col min="7795" max="7795" width="8.7109375" style="1" customWidth="1"/>
    <col min="7796" max="7796" width="8.42578125" style="1" customWidth="1"/>
    <col min="7797" max="7797" width="16.85546875" style="1" customWidth="1"/>
    <col min="7798" max="7798" width="7.7109375" style="1" customWidth="1"/>
    <col min="7799" max="7799" width="18.140625" style="1" customWidth="1"/>
    <col min="7800" max="8048" width="9.28515625" style="1"/>
    <col min="8049" max="8049" width="54" style="1" customWidth="1"/>
    <col min="8050" max="8050" width="9.7109375" style="1" customWidth="1"/>
    <col min="8051" max="8051" width="8.7109375" style="1" customWidth="1"/>
    <col min="8052" max="8052" width="8.42578125" style="1" customWidth="1"/>
    <col min="8053" max="8053" width="16.85546875" style="1" customWidth="1"/>
    <col min="8054" max="8054" width="7.7109375" style="1" customWidth="1"/>
    <col min="8055" max="8055" width="18.140625" style="1" customWidth="1"/>
    <col min="8056" max="8304" width="9.28515625" style="1"/>
    <col min="8305" max="8305" width="54" style="1" customWidth="1"/>
    <col min="8306" max="8306" width="9.7109375" style="1" customWidth="1"/>
    <col min="8307" max="8307" width="8.7109375" style="1" customWidth="1"/>
    <col min="8308" max="8308" width="8.42578125" style="1" customWidth="1"/>
    <col min="8309" max="8309" width="16.85546875" style="1" customWidth="1"/>
    <col min="8310" max="8310" width="7.7109375" style="1" customWidth="1"/>
    <col min="8311" max="8311" width="18.140625" style="1" customWidth="1"/>
    <col min="8312" max="8560" width="9.28515625" style="1"/>
    <col min="8561" max="8561" width="54" style="1" customWidth="1"/>
    <col min="8562" max="8562" width="9.7109375" style="1" customWidth="1"/>
    <col min="8563" max="8563" width="8.7109375" style="1" customWidth="1"/>
    <col min="8564" max="8564" width="8.42578125" style="1" customWidth="1"/>
    <col min="8565" max="8565" width="16.85546875" style="1" customWidth="1"/>
    <col min="8566" max="8566" width="7.7109375" style="1" customWidth="1"/>
    <col min="8567" max="8567" width="18.140625" style="1" customWidth="1"/>
    <col min="8568" max="8816" width="9.28515625" style="1"/>
    <col min="8817" max="8817" width="54" style="1" customWidth="1"/>
    <col min="8818" max="8818" width="9.7109375" style="1" customWidth="1"/>
    <col min="8819" max="8819" width="8.7109375" style="1" customWidth="1"/>
    <col min="8820" max="8820" width="8.42578125" style="1" customWidth="1"/>
    <col min="8821" max="8821" width="16.85546875" style="1" customWidth="1"/>
    <col min="8822" max="8822" width="7.7109375" style="1" customWidth="1"/>
    <col min="8823" max="8823" width="18.140625" style="1" customWidth="1"/>
    <col min="8824" max="9072" width="9.28515625" style="1"/>
    <col min="9073" max="9073" width="54" style="1" customWidth="1"/>
    <col min="9074" max="9074" width="9.7109375" style="1" customWidth="1"/>
    <col min="9075" max="9075" width="8.7109375" style="1" customWidth="1"/>
    <col min="9076" max="9076" width="8.42578125" style="1" customWidth="1"/>
    <col min="9077" max="9077" width="16.85546875" style="1" customWidth="1"/>
    <col min="9078" max="9078" width="7.7109375" style="1" customWidth="1"/>
    <col min="9079" max="9079" width="18.140625" style="1" customWidth="1"/>
    <col min="9080" max="9328" width="9.28515625" style="1"/>
    <col min="9329" max="9329" width="54" style="1" customWidth="1"/>
    <col min="9330" max="9330" width="9.7109375" style="1" customWidth="1"/>
    <col min="9331" max="9331" width="8.7109375" style="1" customWidth="1"/>
    <col min="9332" max="9332" width="8.42578125" style="1" customWidth="1"/>
    <col min="9333" max="9333" width="16.85546875" style="1" customWidth="1"/>
    <col min="9334" max="9334" width="7.7109375" style="1" customWidth="1"/>
    <col min="9335" max="9335" width="18.140625" style="1" customWidth="1"/>
    <col min="9336" max="9584" width="9.28515625" style="1"/>
    <col min="9585" max="9585" width="54" style="1" customWidth="1"/>
    <col min="9586" max="9586" width="9.7109375" style="1" customWidth="1"/>
    <col min="9587" max="9587" width="8.7109375" style="1" customWidth="1"/>
    <col min="9588" max="9588" width="8.42578125" style="1" customWidth="1"/>
    <col min="9589" max="9589" width="16.85546875" style="1" customWidth="1"/>
    <col min="9590" max="9590" width="7.7109375" style="1" customWidth="1"/>
    <col min="9591" max="9591" width="18.140625" style="1" customWidth="1"/>
    <col min="9592" max="9840" width="9.28515625" style="1"/>
    <col min="9841" max="9841" width="54" style="1" customWidth="1"/>
    <col min="9842" max="9842" width="9.7109375" style="1" customWidth="1"/>
    <col min="9843" max="9843" width="8.7109375" style="1" customWidth="1"/>
    <col min="9844" max="9844" width="8.42578125" style="1" customWidth="1"/>
    <col min="9845" max="9845" width="16.85546875" style="1" customWidth="1"/>
    <col min="9846" max="9846" width="7.7109375" style="1" customWidth="1"/>
    <col min="9847" max="9847" width="18.140625" style="1" customWidth="1"/>
    <col min="9848" max="10096" width="9.28515625" style="1"/>
    <col min="10097" max="10097" width="54" style="1" customWidth="1"/>
    <col min="10098" max="10098" width="9.7109375" style="1" customWidth="1"/>
    <col min="10099" max="10099" width="8.7109375" style="1" customWidth="1"/>
    <col min="10100" max="10100" width="8.42578125" style="1" customWidth="1"/>
    <col min="10101" max="10101" width="16.85546875" style="1" customWidth="1"/>
    <col min="10102" max="10102" width="7.7109375" style="1" customWidth="1"/>
    <col min="10103" max="10103" width="18.140625" style="1" customWidth="1"/>
    <col min="10104" max="10352" width="9.28515625" style="1"/>
    <col min="10353" max="10353" width="54" style="1" customWidth="1"/>
    <col min="10354" max="10354" width="9.7109375" style="1" customWidth="1"/>
    <col min="10355" max="10355" width="8.7109375" style="1" customWidth="1"/>
    <col min="10356" max="10356" width="8.42578125" style="1" customWidth="1"/>
    <col min="10357" max="10357" width="16.85546875" style="1" customWidth="1"/>
    <col min="10358" max="10358" width="7.7109375" style="1" customWidth="1"/>
    <col min="10359" max="10359" width="18.140625" style="1" customWidth="1"/>
    <col min="10360" max="10608" width="9.28515625" style="1"/>
    <col min="10609" max="10609" width="54" style="1" customWidth="1"/>
    <col min="10610" max="10610" width="9.7109375" style="1" customWidth="1"/>
    <col min="10611" max="10611" width="8.7109375" style="1" customWidth="1"/>
    <col min="10612" max="10612" width="8.42578125" style="1" customWidth="1"/>
    <col min="10613" max="10613" width="16.85546875" style="1" customWidth="1"/>
    <col min="10614" max="10614" width="7.7109375" style="1" customWidth="1"/>
    <col min="10615" max="10615" width="18.140625" style="1" customWidth="1"/>
    <col min="10616" max="10864" width="9.28515625" style="1"/>
    <col min="10865" max="10865" width="54" style="1" customWidth="1"/>
    <col min="10866" max="10866" width="9.7109375" style="1" customWidth="1"/>
    <col min="10867" max="10867" width="8.7109375" style="1" customWidth="1"/>
    <col min="10868" max="10868" width="8.42578125" style="1" customWidth="1"/>
    <col min="10869" max="10869" width="16.85546875" style="1" customWidth="1"/>
    <col min="10870" max="10870" width="7.7109375" style="1" customWidth="1"/>
    <col min="10871" max="10871" width="18.140625" style="1" customWidth="1"/>
    <col min="10872" max="11120" width="9.28515625" style="1"/>
    <col min="11121" max="11121" width="54" style="1" customWidth="1"/>
    <col min="11122" max="11122" width="9.7109375" style="1" customWidth="1"/>
    <col min="11123" max="11123" width="8.7109375" style="1" customWidth="1"/>
    <col min="11124" max="11124" width="8.42578125" style="1" customWidth="1"/>
    <col min="11125" max="11125" width="16.85546875" style="1" customWidth="1"/>
    <col min="11126" max="11126" width="7.7109375" style="1" customWidth="1"/>
    <col min="11127" max="11127" width="18.140625" style="1" customWidth="1"/>
    <col min="11128" max="11376" width="9.28515625" style="1"/>
    <col min="11377" max="11377" width="54" style="1" customWidth="1"/>
    <col min="11378" max="11378" width="9.7109375" style="1" customWidth="1"/>
    <col min="11379" max="11379" width="8.7109375" style="1" customWidth="1"/>
    <col min="11380" max="11380" width="8.42578125" style="1" customWidth="1"/>
    <col min="11381" max="11381" width="16.85546875" style="1" customWidth="1"/>
    <col min="11382" max="11382" width="7.7109375" style="1" customWidth="1"/>
    <col min="11383" max="11383" width="18.140625" style="1" customWidth="1"/>
    <col min="11384" max="11632" width="9.28515625" style="1"/>
    <col min="11633" max="11633" width="54" style="1" customWidth="1"/>
    <col min="11634" max="11634" width="9.7109375" style="1" customWidth="1"/>
    <col min="11635" max="11635" width="8.7109375" style="1" customWidth="1"/>
    <col min="11636" max="11636" width="8.42578125" style="1" customWidth="1"/>
    <col min="11637" max="11637" width="16.85546875" style="1" customWidth="1"/>
    <col min="11638" max="11638" width="7.7109375" style="1" customWidth="1"/>
    <col min="11639" max="11639" width="18.140625" style="1" customWidth="1"/>
    <col min="11640" max="11888" width="9.28515625" style="1"/>
    <col min="11889" max="11889" width="54" style="1" customWidth="1"/>
    <col min="11890" max="11890" width="9.7109375" style="1" customWidth="1"/>
    <col min="11891" max="11891" width="8.7109375" style="1" customWidth="1"/>
    <col min="11892" max="11892" width="8.42578125" style="1" customWidth="1"/>
    <col min="11893" max="11893" width="16.85546875" style="1" customWidth="1"/>
    <col min="11894" max="11894" width="7.7109375" style="1" customWidth="1"/>
    <col min="11895" max="11895" width="18.140625" style="1" customWidth="1"/>
    <col min="11896" max="12144" width="9.28515625" style="1"/>
    <col min="12145" max="12145" width="54" style="1" customWidth="1"/>
    <col min="12146" max="12146" width="9.7109375" style="1" customWidth="1"/>
    <col min="12147" max="12147" width="8.7109375" style="1" customWidth="1"/>
    <col min="12148" max="12148" width="8.42578125" style="1" customWidth="1"/>
    <col min="12149" max="12149" width="16.85546875" style="1" customWidth="1"/>
    <col min="12150" max="12150" width="7.7109375" style="1" customWidth="1"/>
    <col min="12151" max="12151" width="18.140625" style="1" customWidth="1"/>
    <col min="12152" max="12400" width="9.28515625" style="1"/>
    <col min="12401" max="12401" width="54" style="1" customWidth="1"/>
    <col min="12402" max="12402" width="9.7109375" style="1" customWidth="1"/>
    <col min="12403" max="12403" width="8.7109375" style="1" customWidth="1"/>
    <col min="12404" max="12404" width="8.42578125" style="1" customWidth="1"/>
    <col min="12405" max="12405" width="16.85546875" style="1" customWidth="1"/>
    <col min="12406" max="12406" width="7.7109375" style="1" customWidth="1"/>
    <col min="12407" max="12407" width="18.140625" style="1" customWidth="1"/>
    <col min="12408" max="12656" width="9.28515625" style="1"/>
    <col min="12657" max="12657" width="54" style="1" customWidth="1"/>
    <col min="12658" max="12658" width="9.7109375" style="1" customWidth="1"/>
    <col min="12659" max="12659" width="8.7109375" style="1" customWidth="1"/>
    <col min="12660" max="12660" width="8.42578125" style="1" customWidth="1"/>
    <col min="12661" max="12661" width="16.85546875" style="1" customWidth="1"/>
    <col min="12662" max="12662" width="7.7109375" style="1" customWidth="1"/>
    <col min="12663" max="12663" width="18.140625" style="1" customWidth="1"/>
    <col min="12664" max="12912" width="9.28515625" style="1"/>
    <col min="12913" max="12913" width="54" style="1" customWidth="1"/>
    <col min="12914" max="12914" width="9.7109375" style="1" customWidth="1"/>
    <col min="12915" max="12915" width="8.7109375" style="1" customWidth="1"/>
    <col min="12916" max="12916" width="8.42578125" style="1" customWidth="1"/>
    <col min="12917" max="12917" width="16.85546875" style="1" customWidth="1"/>
    <col min="12918" max="12918" width="7.7109375" style="1" customWidth="1"/>
    <col min="12919" max="12919" width="18.140625" style="1" customWidth="1"/>
    <col min="12920" max="13168" width="9.28515625" style="1"/>
    <col min="13169" max="13169" width="54" style="1" customWidth="1"/>
    <col min="13170" max="13170" width="9.7109375" style="1" customWidth="1"/>
    <col min="13171" max="13171" width="8.7109375" style="1" customWidth="1"/>
    <col min="13172" max="13172" width="8.42578125" style="1" customWidth="1"/>
    <col min="13173" max="13173" width="16.85546875" style="1" customWidth="1"/>
    <col min="13174" max="13174" width="7.7109375" style="1" customWidth="1"/>
    <col min="13175" max="13175" width="18.140625" style="1" customWidth="1"/>
    <col min="13176" max="13424" width="9.28515625" style="1"/>
    <col min="13425" max="13425" width="54" style="1" customWidth="1"/>
    <col min="13426" max="13426" width="9.7109375" style="1" customWidth="1"/>
    <col min="13427" max="13427" width="8.7109375" style="1" customWidth="1"/>
    <col min="13428" max="13428" width="8.42578125" style="1" customWidth="1"/>
    <col min="13429" max="13429" width="16.85546875" style="1" customWidth="1"/>
    <col min="13430" max="13430" width="7.7109375" style="1" customWidth="1"/>
    <col min="13431" max="13431" width="18.140625" style="1" customWidth="1"/>
    <col min="13432" max="13680" width="9.28515625" style="1"/>
    <col min="13681" max="13681" width="54" style="1" customWidth="1"/>
    <col min="13682" max="13682" width="9.7109375" style="1" customWidth="1"/>
    <col min="13683" max="13683" width="8.7109375" style="1" customWidth="1"/>
    <col min="13684" max="13684" width="8.42578125" style="1" customWidth="1"/>
    <col min="13685" max="13685" width="16.85546875" style="1" customWidth="1"/>
    <col min="13686" max="13686" width="7.7109375" style="1" customWidth="1"/>
    <col min="13687" max="13687" width="18.140625" style="1" customWidth="1"/>
    <col min="13688" max="13936" width="9.28515625" style="1"/>
    <col min="13937" max="13937" width="54" style="1" customWidth="1"/>
    <col min="13938" max="13938" width="9.7109375" style="1" customWidth="1"/>
    <col min="13939" max="13939" width="8.7109375" style="1" customWidth="1"/>
    <col min="13940" max="13940" width="8.42578125" style="1" customWidth="1"/>
    <col min="13941" max="13941" width="16.85546875" style="1" customWidth="1"/>
    <col min="13942" max="13942" width="7.7109375" style="1" customWidth="1"/>
    <col min="13943" max="13943" width="18.140625" style="1" customWidth="1"/>
    <col min="13944" max="14192" width="9.28515625" style="1"/>
    <col min="14193" max="14193" width="54" style="1" customWidth="1"/>
    <col min="14194" max="14194" width="9.7109375" style="1" customWidth="1"/>
    <col min="14195" max="14195" width="8.7109375" style="1" customWidth="1"/>
    <col min="14196" max="14196" width="8.42578125" style="1" customWidth="1"/>
    <col min="14197" max="14197" width="16.85546875" style="1" customWidth="1"/>
    <col min="14198" max="14198" width="7.7109375" style="1" customWidth="1"/>
    <col min="14199" max="14199" width="18.140625" style="1" customWidth="1"/>
    <col min="14200" max="14448" width="9.28515625" style="1"/>
    <col min="14449" max="14449" width="54" style="1" customWidth="1"/>
    <col min="14450" max="14450" width="9.7109375" style="1" customWidth="1"/>
    <col min="14451" max="14451" width="8.7109375" style="1" customWidth="1"/>
    <col min="14452" max="14452" width="8.42578125" style="1" customWidth="1"/>
    <col min="14453" max="14453" width="16.85546875" style="1" customWidth="1"/>
    <col min="14454" max="14454" width="7.7109375" style="1" customWidth="1"/>
    <col min="14455" max="14455" width="18.140625" style="1" customWidth="1"/>
    <col min="14456" max="14704" width="9.28515625" style="1"/>
    <col min="14705" max="14705" width="54" style="1" customWidth="1"/>
    <col min="14706" max="14706" width="9.7109375" style="1" customWidth="1"/>
    <col min="14707" max="14707" width="8.7109375" style="1" customWidth="1"/>
    <col min="14708" max="14708" width="8.42578125" style="1" customWidth="1"/>
    <col min="14709" max="14709" width="16.85546875" style="1" customWidth="1"/>
    <col min="14710" max="14710" width="7.7109375" style="1" customWidth="1"/>
    <col min="14711" max="14711" width="18.140625" style="1" customWidth="1"/>
    <col min="14712" max="14960" width="9.28515625" style="1"/>
    <col min="14961" max="14961" width="54" style="1" customWidth="1"/>
    <col min="14962" max="14962" width="9.7109375" style="1" customWidth="1"/>
    <col min="14963" max="14963" width="8.7109375" style="1" customWidth="1"/>
    <col min="14964" max="14964" width="8.42578125" style="1" customWidth="1"/>
    <col min="14965" max="14965" width="16.85546875" style="1" customWidth="1"/>
    <col min="14966" max="14966" width="7.7109375" style="1" customWidth="1"/>
    <col min="14967" max="14967" width="18.140625" style="1" customWidth="1"/>
    <col min="14968" max="15216" width="9.28515625" style="1"/>
    <col min="15217" max="15217" width="54" style="1" customWidth="1"/>
    <col min="15218" max="15218" width="9.7109375" style="1" customWidth="1"/>
    <col min="15219" max="15219" width="8.7109375" style="1" customWidth="1"/>
    <col min="15220" max="15220" width="8.42578125" style="1" customWidth="1"/>
    <col min="15221" max="15221" width="16.85546875" style="1" customWidth="1"/>
    <col min="15222" max="15222" width="7.7109375" style="1" customWidth="1"/>
    <col min="15223" max="15223" width="18.140625" style="1" customWidth="1"/>
    <col min="15224" max="15472" width="9.28515625" style="1"/>
    <col min="15473" max="15473" width="54" style="1" customWidth="1"/>
    <col min="15474" max="15474" width="9.7109375" style="1" customWidth="1"/>
    <col min="15475" max="15475" width="8.7109375" style="1" customWidth="1"/>
    <col min="15476" max="15476" width="8.42578125" style="1" customWidth="1"/>
    <col min="15477" max="15477" width="16.85546875" style="1" customWidth="1"/>
    <col min="15478" max="15478" width="7.7109375" style="1" customWidth="1"/>
    <col min="15479" max="15479" width="18.140625" style="1" customWidth="1"/>
    <col min="15480" max="15728" width="9.28515625" style="1"/>
    <col min="15729" max="15729" width="54" style="1" customWidth="1"/>
    <col min="15730" max="15730" width="9.7109375" style="1" customWidth="1"/>
    <col min="15731" max="15731" width="8.7109375" style="1" customWidth="1"/>
    <col min="15732" max="15732" width="8.42578125" style="1" customWidth="1"/>
    <col min="15733" max="15733" width="16.85546875" style="1" customWidth="1"/>
    <col min="15734" max="15734" width="7.7109375" style="1" customWidth="1"/>
    <col min="15735" max="15735" width="18.140625" style="1" customWidth="1"/>
    <col min="15736" max="15984" width="9.28515625" style="1"/>
    <col min="15985" max="15985" width="54" style="1" customWidth="1"/>
    <col min="15986" max="15986" width="9.7109375" style="1" customWidth="1"/>
    <col min="15987" max="15987" width="8.7109375" style="1" customWidth="1"/>
    <col min="15988" max="15988" width="8.42578125" style="1" customWidth="1"/>
    <col min="15989" max="15989" width="16.85546875" style="1" customWidth="1"/>
    <col min="15990" max="15990" width="7.7109375" style="1" customWidth="1"/>
    <col min="15991" max="15991" width="18.140625" style="1" customWidth="1"/>
    <col min="15992" max="16384" width="9.28515625" style="1"/>
  </cols>
  <sheetData>
    <row r="1" spans="1:10" x14ac:dyDescent="0.2">
      <c r="G1" s="90" t="s">
        <v>643</v>
      </c>
      <c r="H1" s="90"/>
      <c r="I1" s="90"/>
    </row>
    <row r="2" spans="1:10" ht="31.5" customHeight="1" x14ac:dyDescent="0.2">
      <c r="A2" s="54"/>
      <c r="B2" s="54"/>
      <c r="C2" s="54"/>
      <c r="D2" s="54"/>
      <c r="E2" s="54"/>
      <c r="F2" s="54"/>
      <c r="G2" s="89" t="s">
        <v>644</v>
      </c>
      <c r="H2" s="89"/>
      <c r="I2" s="89"/>
    </row>
    <row r="3" spans="1:10" ht="21" customHeight="1" x14ac:dyDescent="0.2">
      <c r="A3" s="54"/>
      <c r="B3" s="54"/>
      <c r="C3" s="54"/>
      <c r="D3" s="54"/>
      <c r="E3" s="54"/>
      <c r="F3" s="54"/>
      <c r="G3" s="89" t="s">
        <v>645</v>
      </c>
      <c r="H3" s="89"/>
      <c r="I3" s="89"/>
    </row>
    <row r="4" spans="1:10" ht="31.5" customHeight="1" x14ac:dyDescent="0.2">
      <c r="A4" s="54"/>
      <c r="B4" s="54"/>
      <c r="C4" s="54"/>
      <c r="D4" s="54"/>
      <c r="E4" s="54"/>
      <c r="F4" s="54"/>
      <c r="G4" s="89" t="s">
        <v>648</v>
      </c>
      <c r="H4" s="89"/>
      <c r="I4" s="89"/>
    </row>
    <row r="5" spans="1:10" ht="33.75" customHeight="1" x14ac:dyDescent="0.25">
      <c r="A5" s="63" t="s">
        <v>641</v>
      </c>
      <c r="B5" s="63"/>
      <c r="C5" s="63"/>
      <c r="D5" s="63"/>
      <c r="E5" s="63"/>
      <c r="F5" s="63"/>
      <c r="G5" s="63"/>
      <c r="H5" s="63"/>
      <c r="I5" s="64"/>
      <c r="J5" s="64"/>
    </row>
    <row r="6" spans="1:10" ht="22.35" customHeight="1" x14ac:dyDescent="0.25">
      <c r="A6" s="63" t="s">
        <v>642</v>
      </c>
      <c r="B6" s="63"/>
      <c r="C6" s="63"/>
      <c r="D6" s="63"/>
      <c r="E6" s="63"/>
      <c r="F6" s="63"/>
      <c r="G6" s="63"/>
      <c r="H6" s="63"/>
      <c r="I6" s="64"/>
      <c r="J6" s="64"/>
    </row>
    <row r="7" spans="1:10" ht="22.35" customHeight="1" x14ac:dyDescent="0.25">
      <c r="A7" s="36"/>
      <c r="B7" s="36"/>
      <c r="C7" s="36"/>
      <c r="D7" s="36"/>
      <c r="E7" s="36"/>
      <c r="F7" s="36"/>
      <c r="G7" s="36"/>
      <c r="H7" s="36"/>
      <c r="I7" s="36"/>
    </row>
    <row r="8" spans="1:10" ht="15.6" customHeight="1" x14ac:dyDescent="0.25">
      <c r="A8" s="67" t="s">
        <v>382</v>
      </c>
      <c r="B8" s="69" t="s">
        <v>383</v>
      </c>
      <c r="C8" s="70"/>
      <c r="D8" s="70"/>
      <c r="E8" s="70"/>
      <c r="F8" s="71"/>
      <c r="G8" s="60" t="s">
        <v>635</v>
      </c>
      <c r="H8" s="60" t="s">
        <v>636</v>
      </c>
      <c r="I8" s="65" t="s">
        <v>634</v>
      </c>
    </row>
    <row r="9" spans="1:10" ht="15" customHeight="1" x14ac:dyDescent="0.2">
      <c r="A9" s="68"/>
      <c r="B9" s="65" t="s">
        <v>629</v>
      </c>
      <c r="C9" s="65" t="s">
        <v>630</v>
      </c>
      <c r="D9" s="65" t="s">
        <v>631</v>
      </c>
      <c r="E9" s="65" t="s">
        <v>632</v>
      </c>
      <c r="F9" s="72" t="s">
        <v>633</v>
      </c>
      <c r="G9" s="61"/>
      <c r="H9" s="61"/>
      <c r="I9" s="66"/>
    </row>
    <row r="10" spans="1:10" ht="59.45" customHeight="1" x14ac:dyDescent="0.2">
      <c r="A10" s="68"/>
      <c r="B10" s="65"/>
      <c r="C10" s="65"/>
      <c r="D10" s="65"/>
      <c r="E10" s="65"/>
      <c r="F10" s="72"/>
      <c r="G10" s="62"/>
      <c r="H10" s="62"/>
      <c r="I10" s="66"/>
    </row>
    <row r="11" spans="1:10" ht="31.5" x14ac:dyDescent="0.25">
      <c r="A11" s="7" t="s">
        <v>384</v>
      </c>
      <c r="B11" s="8" t="s">
        <v>385</v>
      </c>
      <c r="C11" s="8"/>
      <c r="D11" s="8"/>
      <c r="E11" s="8"/>
      <c r="F11" s="8"/>
      <c r="G11" s="9">
        <f t="shared" ref="G11:H13" si="0">G12</f>
        <v>6847.6</v>
      </c>
      <c r="H11" s="9">
        <f t="shared" si="0"/>
        <v>6625.7999999999993</v>
      </c>
      <c r="I11" s="9">
        <f>H11/G11*100</f>
        <v>96.760908931596461</v>
      </c>
    </row>
    <row r="12" spans="1:10" x14ac:dyDescent="0.2">
      <c r="A12" s="4" t="s">
        <v>386</v>
      </c>
      <c r="B12" s="5" t="s">
        <v>385</v>
      </c>
      <c r="C12" s="5" t="s">
        <v>387</v>
      </c>
      <c r="D12" s="57"/>
      <c r="E12" s="57"/>
      <c r="F12" s="57"/>
      <c r="G12" s="3">
        <f t="shared" si="0"/>
        <v>6847.6</v>
      </c>
      <c r="H12" s="3">
        <f t="shared" si="0"/>
        <v>6625.7999999999993</v>
      </c>
      <c r="I12" s="3">
        <f t="shared" ref="I12:I75" si="1">H12/G12*100</f>
        <v>96.760908931596461</v>
      </c>
    </row>
    <row r="13" spans="1:10" ht="60" x14ac:dyDescent="0.2">
      <c r="A13" s="4" t="s">
        <v>388</v>
      </c>
      <c r="B13" s="5" t="s">
        <v>385</v>
      </c>
      <c r="C13" s="5" t="s">
        <v>387</v>
      </c>
      <c r="D13" s="5" t="s">
        <v>389</v>
      </c>
      <c r="E13" s="5"/>
      <c r="F13" s="5"/>
      <c r="G13" s="3">
        <f t="shared" si="0"/>
        <v>6847.6</v>
      </c>
      <c r="H13" s="3">
        <f t="shared" si="0"/>
        <v>6625.7999999999993</v>
      </c>
      <c r="I13" s="3">
        <f t="shared" si="1"/>
        <v>96.760908931596461</v>
      </c>
    </row>
    <row r="14" spans="1:10" ht="45" x14ac:dyDescent="0.2">
      <c r="A14" s="21" t="s">
        <v>367</v>
      </c>
      <c r="B14" s="5" t="s">
        <v>385</v>
      </c>
      <c r="C14" s="5" t="s">
        <v>387</v>
      </c>
      <c r="D14" s="5" t="s">
        <v>389</v>
      </c>
      <c r="E14" s="20" t="s">
        <v>368</v>
      </c>
      <c r="F14" s="5"/>
      <c r="G14" s="3">
        <f t="shared" ref="G14:H14" si="2">G15+G18+G21</f>
        <v>6847.6</v>
      </c>
      <c r="H14" s="3">
        <f t="shared" si="2"/>
        <v>6625.7999999999993</v>
      </c>
      <c r="I14" s="3">
        <f t="shared" si="1"/>
        <v>96.760908931596461</v>
      </c>
    </row>
    <row r="15" spans="1:10" ht="30" x14ac:dyDescent="0.2">
      <c r="A15" s="25" t="s">
        <v>369</v>
      </c>
      <c r="B15" s="5" t="s">
        <v>385</v>
      </c>
      <c r="C15" s="5" t="s">
        <v>387</v>
      </c>
      <c r="D15" s="5" t="s">
        <v>389</v>
      </c>
      <c r="E15" s="20" t="s">
        <v>370</v>
      </c>
      <c r="F15" s="5"/>
      <c r="G15" s="3">
        <f t="shared" ref="G15:H16" si="3">G16</f>
        <v>2492.6999999999998</v>
      </c>
      <c r="H15" s="3">
        <f t="shared" si="3"/>
        <v>2390.4</v>
      </c>
      <c r="I15" s="3">
        <f t="shared" si="1"/>
        <v>95.896016367793962</v>
      </c>
    </row>
    <row r="16" spans="1:10" ht="75" x14ac:dyDescent="0.2">
      <c r="A16" s="6" t="s">
        <v>390</v>
      </c>
      <c r="B16" s="5" t="s">
        <v>385</v>
      </c>
      <c r="C16" s="5" t="s">
        <v>387</v>
      </c>
      <c r="D16" s="5" t="s">
        <v>389</v>
      </c>
      <c r="E16" s="20" t="s">
        <v>370</v>
      </c>
      <c r="F16" s="5" t="s">
        <v>391</v>
      </c>
      <c r="G16" s="3">
        <f t="shared" si="3"/>
        <v>2492.6999999999998</v>
      </c>
      <c r="H16" s="3">
        <f t="shared" si="3"/>
        <v>2390.4</v>
      </c>
      <c r="I16" s="3">
        <f t="shared" si="1"/>
        <v>95.896016367793962</v>
      </c>
    </row>
    <row r="17" spans="1:10" ht="30" x14ac:dyDescent="0.2">
      <c r="A17" s="6" t="s">
        <v>392</v>
      </c>
      <c r="B17" s="5" t="s">
        <v>385</v>
      </c>
      <c r="C17" s="5" t="s">
        <v>387</v>
      </c>
      <c r="D17" s="5" t="s">
        <v>389</v>
      </c>
      <c r="E17" s="20" t="s">
        <v>370</v>
      </c>
      <c r="F17" s="5" t="s">
        <v>393</v>
      </c>
      <c r="G17" s="3">
        <f>2314.2+78.5+100</f>
        <v>2492.6999999999998</v>
      </c>
      <c r="H17" s="3">
        <v>2390.4</v>
      </c>
      <c r="I17" s="3">
        <f t="shared" si="1"/>
        <v>95.896016367793962</v>
      </c>
      <c r="J17" s="53"/>
    </row>
    <row r="18" spans="1:10" ht="30" x14ac:dyDescent="0.2">
      <c r="A18" s="25" t="s">
        <v>522</v>
      </c>
      <c r="B18" s="5" t="s">
        <v>385</v>
      </c>
      <c r="C18" s="5" t="s">
        <v>387</v>
      </c>
      <c r="D18" s="5" t="s">
        <v>389</v>
      </c>
      <c r="E18" s="20" t="s">
        <v>371</v>
      </c>
      <c r="F18" s="5"/>
      <c r="G18" s="3">
        <f t="shared" ref="G18:H19" si="4">G19</f>
        <v>1967.4</v>
      </c>
      <c r="H18" s="3">
        <f t="shared" si="4"/>
        <v>1865.3</v>
      </c>
      <c r="I18" s="3">
        <f t="shared" si="1"/>
        <v>94.810409677747273</v>
      </c>
    </row>
    <row r="19" spans="1:10" ht="75" x14ac:dyDescent="0.2">
      <c r="A19" s="6" t="s">
        <v>390</v>
      </c>
      <c r="B19" s="5" t="s">
        <v>385</v>
      </c>
      <c r="C19" s="5" t="s">
        <v>387</v>
      </c>
      <c r="D19" s="5" t="s">
        <v>389</v>
      </c>
      <c r="E19" s="20" t="s">
        <v>371</v>
      </c>
      <c r="F19" s="5" t="s">
        <v>391</v>
      </c>
      <c r="G19" s="3">
        <f t="shared" si="4"/>
        <v>1967.4</v>
      </c>
      <c r="H19" s="3">
        <f t="shared" si="4"/>
        <v>1865.3</v>
      </c>
      <c r="I19" s="3">
        <f t="shared" si="1"/>
        <v>94.810409677747273</v>
      </c>
    </row>
    <row r="20" spans="1:10" ht="30" x14ac:dyDescent="0.2">
      <c r="A20" s="6" t="s">
        <v>392</v>
      </c>
      <c r="B20" s="5" t="s">
        <v>385</v>
      </c>
      <c r="C20" s="5" t="s">
        <v>387</v>
      </c>
      <c r="D20" s="5" t="s">
        <v>389</v>
      </c>
      <c r="E20" s="20" t="s">
        <v>371</v>
      </c>
      <c r="F20" s="5" t="s">
        <v>393</v>
      </c>
      <c r="G20" s="30">
        <f>1527.7+224.9+114.8+100</f>
        <v>1967.4</v>
      </c>
      <c r="H20" s="30">
        <v>1865.3</v>
      </c>
      <c r="I20" s="3">
        <f t="shared" si="1"/>
        <v>94.810409677747273</v>
      </c>
      <c r="J20" s="53"/>
    </row>
    <row r="21" spans="1:10" ht="30" x14ac:dyDescent="0.2">
      <c r="A21" s="25" t="s">
        <v>372</v>
      </c>
      <c r="B21" s="5" t="s">
        <v>385</v>
      </c>
      <c r="C21" s="5" t="s">
        <v>387</v>
      </c>
      <c r="D21" s="5" t="s">
        <v>389</v>
      </c>
      <c r="E21" s="20" t="s">
        <v>373</v>
      </c>
      <c r="F21" s="5"/>
      <c r="G21" s="3">
        <f t="shared" ref="G21:H21" si="5">G22+G24</f>
        <v>2387.5</v>
      </c>
      <c r="H21" s="3">
        <f t="shared" si="5"/>
        <v>2370.1</v>
      </c>
      <c r="I21" s="3">
        <f t="shared" si="1"/>
        <v>99.271204188481676</v>
      </c>
    </row>
    <row r="22" spans="1:10" ht="75" x14ac:dyDescent="0.2">
      <c r="A22" s="6" t="s">
        <v>390</v>
      </c>
      <c r="B22" s="5" t="s">
        <v>385</v>
      </c>
      <c r="C22" s="5" t="s">
        <v>387</v>
      </c>
      <c r="D22" s="5" t="s">
        <v>389</v>
      </c>
      <c r="E22" s="20" t="s">
        <v>373</v>
      </c>
      <c r="F22" s="5" t="s">
        <v>391</v>
      </c>
      <c r="G22" s="3">
        <f t="shared" ref="G22:H22" si="6">G23</f>
        <v>2351.6</v>
      </c>
      <c r="H22" s="3">
        <f t="shared" si="6"/>
        <v>2335</v>
      </c>
      <c r="I22" s="3">
        <f t="shared" si="1"/>
        <v>99.294097635652321</v>
      </c>
    </row>
    <row r="23" spans="1:10" ht="30" x14ac:dyDescent="0.2">
      <c r="A23" s="6" t="s">
        <v>392</v>
      </c>
      <c r="B23" s="5" t="s">
        <v>385</v>
      </c>
      <c r="C23" s="5" t="s">
        <v>387</v>
      </c>
      <c r="D23" s="5" t="s">
        <v>389</v>
      </c>
      <c r="E23" s="20" t="s">
        <v>373</v>
      </c>
      <c r="F23" s="5" t="s">
        <v>393</v>
      </c>
      <c r="G23" s="30">
        <f>2688.6-224.9-164.6+52.5</f>
        <v>2351.6</v>
      </c>
      <c r="H23" s="56">
        <v>2335</v>
      </c>
      <c r="I23" s="3">
        <f t="shared" si="1"/>
        <v>99.294097635652321</v>
      </c>
    </row>
    <row r="24" spans="1:10" ht="30" x14ac:dyDescent="0.2">
      <c r="A24" s="6" t="s">
        <v>394</v>
      </c>
      <c r="B24" s="5" t="s">
        <v>385</v>
      </c>
      <c r="C24" s="5" t="s">
        <v>387</v>
      </c>
      <c r="D24" s="5" t="s">
        <v>389</v>
      </c>
      <c r="E24" s="20" t="s">
        <v>373</v>
      </c>
      <c r="F24" s="5" t="s">
        <v>395</v>
      </c>
      <c r="G24" s="3">
        <f t="shared" ref="G24:H24" si="7">G25</f>
        <v>35.900000000000006</v>
      </c>
      <c r="H24" s="3">
        <f t="shared" si="7"/>
        <v>35.1</v>
      </c>
      <c r="I24" s="3">
        <f t="shared" si="1"/>
        <v>97.771587743732582</v>
      </c>
    </row>
    <row r="25" spans="1:10" ht="45" x14ac:dyDescent="0.2">
      <c r="A25" s="6" t="s">
        <v>396</v>
      </c>
      <c r="B25" s="5" t="s">
        <v>385</v>
      </c>
      <c r="C25" s="5" t="s">
        <v>387</v>
      </c>
      <c r="D25" s="5" t="s">
        <v>389</v>
      </c>
      <c r="E25" s="20" t="s">
        <v>373</v>
      </c>
      <c r="F25" s="5" t="s">
        <v>397</v>
      </c>
      <c r="G25" s="30">
        <f>83.4+5-52.5</f>
        <v>35.900000000000006</v>
      </c>
      <c r="H25" s="56">
        <v>35.1</v>
      </c>
      <c r="I25" s="3">
        <f t="shared" si="1"/>
        <v>97.771587743732582</v>
      </c>
    </row>
    <row r="26" spans="1:10" ht="15.75" x14ac:dyDescent="0.25">
      <c r="A26" s="7" t="s">
        <v>402</v>
      </c>
      <c r="B26" s="8" t="s">
        <v>403</v>
      </c>
      <c r="C26" s="8"/>
      <c r="D26" s="8"/>
      <c r="E26" s="8"/>
      <c r="F26" s="8"/>
      <c r="G26" s="9">
        <f>G27+G193+G203+G258+G386+G501+G521+G599+G654+G703+G767+G761</f>
        <v>1444473.3</v>
      </c>
      <c r="H26" s="9">
        <f>H27+H193+H203+H258+H386+H501+H521+H599+H654+H703+H767+H761</f>
        <v>1303994.7</v>
      </c>
      <c r="I26" s="9">
        <f t="shared" si="1"/>
        <v>90.274752742054829</v>
      </c>
    </row>
    <row r="27" spans="1:10" x14ac:dyDescent="0.2">
      <c r="A27" s="4" t="s">
        <v>386</v>
      </c>
      <c r="B27" s="5" t="s">
        <v>403</v>
      </c>
      <c r="C27" s="5" t="s">
        <v>387</v>
      </c>
      <c r="D27" s="5"/>
      <c r="E27" s="5"/>
      <c r="F27" s="5"/>
      <c r="G27" s="3">
        <f>G28+G35+G83+G87+G79</f>
        <v>258563.50000000003</v>
      </c>
      <c r="H27" s="3">
        <f>H28+H35+H83+H87+H79</f>
        <v>252121.60000000003</v>
      </c>
      <c r="I27" s="3">
        <f t="shared" si="1"/>
        <v>97.508581064226007</v>
      </c>
    </row>
    <row r="28" spans="1:10" ht="45" x14ac:dyDescent="0.2">
      <c r="A28" s="4" t="s">
        <v>404</v>
      </c>
      <c r="B28" s="5" t="s">
        <v>403</v>
      </c>
      <c r="C28" s="5" t="s">
        <v>387</v>
      </c>
      <c r="D28" s="5" t="s">
        <v>405</v>
      </c>
      <c r="E28" s="5"/>
      <c r="F28" s="5"/>
      <c r="G28" s="3">
        <f t="shared" ref="G28:H28" si="8">G29</f>
        <v>2469.4</v>
      </c>
      <c r="H28" s="3">
        <f t="shared" si="8"/>
        <v>2428.6</v>
      </c>
      <c r="I28" s="3">
        <f t="shared" si="1"/>
        <v>98.347776787883689</v>
      </c>
    </row>
    <row r="29" spans="1:10" ht="30" x14ac:dyDescent="0.2">
      <c r="A29" s="21" t="s">
        <v>213</v>
      </c>
      <c r="B29" s="5" t="s">
        <v>403</v>
      </c>
      <c r="C29" s="5" t="s">
        <v>387</v>
      </c>
      <c r="D29" s="5" t="s">
        <v>405</v>
      </c>
      <c r="E29" s="20" t="s">
        <v>214</v>
      </c>
      <c r="F29" s="5"/>
      <c r="G29" s="3">
        <f t="shared" ref="G29:H33" si="9">G30</f>
        <v>2469.4</v>
      </c>
      <c r="H29" s="3">
        <f t="shared" si="9"/>
        <v>2428.6</v>
      </c>
      <c r="I29" s="3">
        <f t="shared" si="1"/>
        <v>98.347776787883689</v>
      </c>
    </row>
    <row r="30" spans="1:10" x14ac:dyDescent="0.2">
      <c r="A30" s="21" t="s">
        <v>231</v>
      </c>
      <c r="B30" s="5" t="s">
        <v>403</v>
      </c>
      <c r="C30" s="5" t="s">
        <v>387</v>
      </c>
      <c r="D30" s="5" t="s">
        <v>405</v>
      </c>
      <c r="E30" s="20" t="s">
        <v>232</v>
      </c>
      <c r="F30" s="5"/>
      <c r="G30" s="3">
        <f t="shared" si="9"/>
        <v>2469.4</v>
      </c>
      <c r="H30" s="3">
        <f t="shared" si="9"/>
        <v>2428.6</v>
      </c>
      <c r="I30" s="3">
        <f t="shared" si="1"/>
        <v>98.347776787883689</v>
      </c>
    </row>
    <row r="31" spans="1:10" ht="45" x14ac:dyDescent="0.2">
      <c r="A31" s="21" t="s">
        <v>27</v>
      </c>
      <c r="B31" s="5" t="s">
        <v>403</v>
      </c>
      <c r="C31" s="5" t="s">
        <v>387</v>
      </c>
      <c r="D31" s="5" t="s">
        <v>405</v>
      </c>
      <c r="E31" s="20" t="s">
        <v>233</v>
      </c>
      <c r="F31" s="5"/>
      <c r="G31" s="3">
        <f t="shared" si="9"/>
        <v>2469.4</v>
      </c>
      <c r="H31" s="3">
        <f t="shared" si="9"/>
        <v>2428.6</v>
      </c>
      <c r="I31" s="3">
        <f t="shared" si="1"/>
        <v>98.347776787883689</v>
      </c>
    </row>
    <row r="32" spans="1:10" x14ac:dyDescent="0.2">
      <c r="A32" s="21" t="s">
        <v>234</v>
      </c>
      <c r="B32" s="5" t="s">
        <v>403</v>
      </c>
      <c r="C32" s="5" t="s">
        <v>387</v>
      </c>
      <c r="D32" s="5" t="s">
        <v>405</v>
      </c>
      <c r="E32" s="20" t="s">
        <v>235</v>
      </c>
      <c r="F32" s="5"/>
      <c r="G32" s="3">
        <f t="shared" si="9"/>
        <v>2469.4</v>
      </c>
      <c r="H32" s="3">
        <f t="shared" si="9"/>
        <v>2428.6</v>
      </c>
      <c r="I32" s="3">
        <f t="shared" si="1"/>
        <v>98.347776787883689</v>
      </c>
    </row>
    <row r="33" spans="1:9" ht="75" x14ac:dyDescent="0.2">
      <c r="A33" s="6" t="s">
        <v>390</v>
      </c>
      <c r="B33" s="5" t="s">
        <v>403</v>
      </c>
      <c r="C33" s="5" t="s">
        <v>387</v>
      </c>
      <c r="D33" s="5" t="s">
        <v>405</v>
      </c>
      <c r="E33" s="20" t="s">
        <v>235</v>
      </c>
      <c r="F33" s="5" t="s">
        <v>391</v>
      </c>
      <c r="G33" s="3">
        <f t="shared" si="9"/>
        <v>2469.4</v>
      </c>
      <c r="H33" s="3">
        <f t="shared" si="9"/>
        <v>2428.6</v>
      </c>
      <c r="I33" s="3">
        <f t="shared" si="1"/>
        <v>98.347776787883689</v>
      </c>
    </row>
    <row r="34" spans="1:9" ht="30" x14ac:dyDescent="0.2">
      <c r="A34" s="6" t="s">
        <v>392</v>
      </c>
      <c r="B34" s="5" t="s">
        <v>403</v>
      </c>
      <c r="C34" s="5" t="s">
        <v>387</v>
      </c>
      <c r="D34" s="5" t="s">
        <v>405</v>
      </c>
      <c r="E34" s="20" t="s">
        <v>235</v>
      </c>
      <c r="F34" s="5" t="s">
        <v>393</v>
      </c>
      <c r="G34" s="3">
        <v>2469.4</v>
      </c>
      <c r="H34" s="3">
        <v>2428.6</v>
      </c>
      <c r="I34" s="3">
        <f t="shared" si="1"/>
        <v>98.347776787883689</v>
      </c>
    </row>
    <row r="35" spans="1:9" ht="60" x14ac:dyDescent="0.2">
      <c r="A35" s="4" t="s">
        <v>406</v>
      </c>
      <c r="B35" s="5" t="s">
        <v>403</v>
      </c>
      <c r="C35" s="5" t="s">
        <v>387</v>
      </c>
      <c r="D35" s="5" t="s">
        <v>407</v>
      </c>
      <c r="E35" s="5"/>
      <c r="F35" s="5"/>
      <c r="G35" s="3">
        <f>G36+G50+G60+G44+G70</f>
        <v>105270.00000000001</v>
      </c>
      <c r="H35" s="3">
        <f>H36+H50+H60+H44+H70</f>
        <v>103231.10000000002</v>
      </c>
      <c r="I35" s="3">
        <f t="shared" si="1"/>
        <v>98.063170893891908</v>
      </c>
    </row>
    <row r="36" spans="1:9" ht="30" x14ac:dyDescent="0.2">
      <c r="A36" s="21" t="s">
        <v>71</v>
      </c>
      <c r="B36" s="5" t="s">
        <v>403</v>
      </c>
      <c r="C36" s="5" t="s">
        <v>387</v>
      </c>
      <c r="D36" s="5" t="s">
        <v>407</v>
      </c>
      <c r="E36" s="20" t="s">
        <v>72</v>
      </c>
      <c r="F36" s="5"/>
      <c r="G36" s="3">
        <f t="shared" ref="G36:H38" si="10">G37</f>
        <v>2132</v>
      </c>
      <c r="H36" s="3">
        <f t="shared" si="10"/>
        <v>2078.3000000000002</v>
      </c>
      <c r="I36" s="3">
        <f t="shared" si="1"/>
        <v>97.481238273921207</v>
      </c>
    </row>
    <row r="37" spans="1:9" ht="30" x14ac:dyDescent="0.2">
      <c r="A37" s="21" t="s">
        <v>73</v>
      </c>
      <c r="B37" s="5" t="s">
        <v>403</v>
      </c>
      <c r="C37" s="5" t="s">
        <v>387</v>
      </c>
      <c r="D37" s="5" t="s">
        <v>407</v>
      </c>
      <c r="E37" s="20" t="s">
        <v>74</v>
      </c>
      <c r="F37" s="5"/>
      <c r="G37" s="3">
        <f t="shared" si="10"/>
        <v>2132</v>
      </c>
      <c r="H37" s="3">
        <f t="shared" si="10"/>
        <v>2078.3000000000002</v>
      </c>
      <c r="I37" s="3">
        <f t="shared" si="1"/>
        <v>97.481238273921207</v>
      </c>
    </row>
    <row r="38" spans="1:9" ht="75" x14ac:dyDescent="0.2">
      <c r="A38" s="21" t="s">
        <v>75</v>
      </c>
      <c r="B38" s="5" t="s">
        <v>403</v>
      </c>
      <c r="C38" s="5" t="s">
        <v>387</v>
      </c>
      <c r="D38" s="5" t="s">
        <v>407</v>
      </c>
      <c r="E38" s="20" t="s">
        <v>76</v>
      </c>
      <c r="F38" s="5"/>
      <c r="G38" s="3">
        <f t="shared" si="10"/>
        <v>2132</v>
      </c>
      <c r="H38" s="3">
        <f t="shared" si="10"/>
        <v>2078.3000000000002</v>
      </c>
      <c r="I38" s="3">
        <f t="shared" si="1"/>
        <v>97.481238273921207</v>
      </c>
    </row>
    <row r="39" spans="1:9" ht="45" x14ac:dyDescent="0.2">
      <c r="A39" s="25" t="s">
        <v>79</v>
      </c>
      <c r="B39" s="5" t="s">
        <v>403</v>
      </c>
      <c r="C39" s="5" t="s">
        <v>387</v>
      </c>
      <c r="D39" s="5" t="s">
        <v>407</v>
      </c>
      <c r="E39" s="20" t="s">
        <v>80</v>
      </c>
      <c r="F39" s="5"/>
      <c r="G39" s="3">
        <f t="shared" ref="G39:H39" si="11">G40+G42</f>
        <v>2132</v>
      </c>
      <c r="H39" s="3">
        <f t="shared" si="11"/>
        <v>2078.3000000000002</v>
      </c>
      <c r="I39" s="3">
        <f t="shared" si="1"/>
        <v>97.481238273921207</v>
      </c>
    </row>
    <row r="40" spans="1:9" ht="75" x14ac:dyDescent="0.2">
      <c r="A40" s="6" t="s">
        <v>390</v>
      </c>
      <c r="B40" s="5" t="s">
        <v>403</v>
      </c>
      <c r="C40" s="5" t="s">
        <v>387</v>
      </c>
      <c r="D40" s="5" t="s">
        <v>407</v>
      </c>
      <c r="E40" s="20" t="s">
        <v>80</v>
      </c>
      <c r="F40" s="5" t="s">
        <v>391</v>
      </c>
      <c r="G40" s="3">
        <f t="shared" ref="G40:H40" si="12">G41</f>
        <v>1827.6</v>
      </c>
      <c r="H40" s="3">
        <f t="shared" si="12"/>
        <v>1825.9</v>
      </c>
      <c r="I40" s="3">
        <f t="shared" si="1"/>
        <v>99.906981834099369</v>
      </c>
    </row>
    <row r="41" spans="1:9" ht="30" x14ac:dyDescent="0.2">
      <c r="A41" s="6" t="s">
        <v>392</v>
      </c>
      <c r="B41" s="5" t="s">
        <v>403</v>
      </c>
      <c r="C41" s="5" t="s">
        <v>387</v>
      </c>
      <c r="D41" s="5" t="s">
        <v>407</v>
      </c>
      <c r="E41" s="20" t="s">
        <v>80</v>
      </c>
      <c r="F41" s="5" t="s">
        <v>393</v>
      </c>
      <c r="G41" s="3">
        <v>1827.6</v>
      </c>
      <c r="H41" s="3">
        <v>1825.9</v>
      </c>
      <c r="I41" s="3">
        <f t="shared" si="1"/>
        <v>99.906981834099369</v>
      </c>
    </row>
    <row r="42" spans="1:9" ht="30" x14ac:dyDescent="0.2">
      <c r="A42" s="6" t="s">
        <v>394</v>
      </c>
      <c r="B42" s="5" t="s">
        <v>403</v>
      </c>
      <c r="C42" s="5" t="s">
        <v>387</v>
      </c>
      <c r="D42" s="5" t="s">
        <v>407</v>
      </c>
      <c r="E42" s="20" t="s">
        <v>80</v>
      </c>
      <c r="F42" s="5" t="s">
        <v>395</v>
      </c>
      <c r="G42" s="3">
        <f t="shared" ref="G42:H42" si="13">G43</f>
        <v>304.39999999999998</v>
      </c>
      <c r="H42" s="3">
        <f t="shared" si="13"/>
        <v>252.4</v>
      </c>
      <c r="I42" s="3">
        <f t="shared" si="1"/>
        <v>82.917214191852821</v>
      </c>
    </row>
    <row r="43" spans="1:9" ht="45" x14ac:dyDescent="0.2">
      <c r="A43" s="6" t="s">
        <v>396</v>
      </c>
      <c r="B43" s="5" t="s">
        <v>403</v>
      </c>
      <c r="C43" s="5" t="s">
        <v>387</v>
      </c>
      <c r="D43" s="5" t="s">
        <v>407</v>
      </c>
      <c r="E43" s="20" t="s">
        <v>80</v>
      </c>
      <c r="F43" s="5" t="s">
        <v>397</v>
      </c>
      <c r="G43" s="3">
        <v>304.39999999999998</v>
      </c>
      <c r="H43" s="3">
        <v>252.4</v>
      </c>
      <c r="I43" s="3">
        <f t="shared" si="1"/>
        <v>82.917214191852821</v>
      </c>
    </row>
    <row r="44" spans="1:9" ht="30" x14ac:dyDescent="0.2">
      <c r="A44" s="21" t="s">
        <v>203</v>
      </c>
      <c r="B44" s="5" t="s">
        <v>403</v>
      </c>
      <c r="C44" s="5" t="s">
        <v>387</v>
      </c>
      <c r="D44" s="5" t="s">
        <v>407</v>
      </c>
      <c r="E44" s="20" t="s">
        <v>204</v>
      </c>
      <c r="F44" s="5"/>
      <c r="G44" s="3">
        <f t="shared" ref="G44:H48" si="14">G45</f>
        <v>3500</v>
      </c>
      <c r="H44" s="3">
        <f t="shared" si="14"/>
        <v>3431.8</v>
      </c>
      <c r="I44" s="3">
        <f t="shared" si="1"/>
        <v>98.051428571428573</v>
      </c>
    </row>
    <row r="45" spans="1:9" x14ac:dyDescent="0.2">
      <c r="A45" s="21" t="s">
        <v>205</v>
      </c>
      <c r="B45" s="5" t="s">
        <v>403</v>
      </c>
      <c r="C45" s="5" t="s">
        <v>387</v>
      </c>
      <c r="D45" s="5" t="s">
        <v>407</v>
      </c>
      <c r="E45" s="20" t="s">
        <v>206</v>
      </c>
      <c r="F45" s="5"/>
      <c r="G45" s="3">
        <f t="shared" si="14"/>
        <v>3500</v>
      </c>
      <c r="H45" s="3">
        <f t="shared" si="14"/>
        <v>3431.8</v>
      </c>
      <c r="I45" s="3">
        <f t="shared" si="1"/>
        <v>98.051428571428573</v>
      </c>
    </row>
    <row r="46" spans="1:9" ht="60" x14ac:dyDescent="0.2">
      <c r="A46" s="23" t="s">
        <v>207</v>
      </c>
      <c r="B46" s="5" t="s">
        <v>403</v>
      </c>
      <c r="C46" s="5" t="s">
        <v>387</v>
      </c>
      <c r="D46" s="5" t="s">
        <v>407</v>
      </c>
      <c r="E46" s="20" t="s">
        <v>208</v>
      </c>
      <c r="F46" s="5"/>
      <c r="G46" s="3">
        <f t="shared" si="14"/>
        <v>3500</v>
      </c>
      <c r="H46" s="3">
        <f t="shared" si="14"/>
        <v>3431.8</v>
      </c>
      <c r="I46" s="3">
        <f t="shared" si="1"/>
        <v>98.051428571428573</v>
      </c>
    </row>
    <row r="47" spans="1:9" ht="120" x14ac:dyDescent="0.2">
      <c r="A47" s="23" t="s">
        <v>209</v>
      </c>
      <c r="B47" s="5" t="s">
        <v>403</v>
      </c>
      <c r="C47" s="5" t="s">
        <v>387</v>
      </c>
      <c r="D47" s="5" t="s">
        <v>407</v>
      </c>
      <c r="E47" s="20" t="s">
        <v>210</v>
      </c>
      <c r="F47" s="5"/>
      <c r="G47" s="3">
        <f t="shared" si="14"/>
        <v>3500</v>
      </c>
      <c r="H47" s="3">
        <f t="shared" si="14"/>
        <v>3431.8</v>
      </c>
      <c r="I47" s="3">
        <f t="shared" si="1"/>
        <v>98.051428571428573</v>
      </c>
    </row>
    <row r="48" spans="1:9" ht="30" x14ac:dyDescent="0.2">
      <c r="A48" s="6" t="s">
        <v>394</v>
      </c>
      <c r="B48" s="5" t="s">
        <v>403</v>
      </c>
      <c r="C48" s="5" t="s">
        <v>387</v>
      </c>
      <c r="D48" s="5" t="s">
        <v>407</v>
      </c>
      <c r="E48" s="20" t="s">
        <v>210</v>
      </c>
      <c r="F48" s="5" t="s">
        <v>395</v>
      </c>
      <c r="G48" s="3">
        <f t="shared" si="14"/>
        <v>3500</v>
      </c>
      <c r="H48" s="3">
        <f t="shared" si="14"/>
        <v>3431.8</v>
      </c>
      <c r="I48" s="3">
        <f t="shared" si="1"/>
        <v>98.051428571428573</v>
      </c>
    </row>
    <row r="49" spans="1:9" ht="45" x14ac:dyDescent="0.2">
      <c r="A49" s="6" t="s">
        <v>396</v>
      </c>
      <c r="B49" s="5" t="s">
        <v>403</v>
      </c>
      <c r="C49" s="5" t="s">
        <v>387</v>
      </c>
      <c r="D49" s="5" t="s">
        <v>407</v>
      </c>
      <c r="E49" s="20" t="s">
        <v>210</v>
      </c>
      <c r="F49" s="5" t="s">
        <v>397</v>
      </c>
      <c r="G49" s="3">
        <f>1472.3+1728.3+299.4</f>
        <v>3500</v>
      </c>
      <c r="H49" s="3">
        <v>3431.8</v>
      </c>
      <c r="I49" s="3">
        <f t="shared" si="1"/>
        <v>98.051428571428573</v>
      </c>
    </row>
    <row r="50" spans="1:9" ht="30" x14ac:dyDescent="0.2">
      <c r="A50" s="21" t="s">
        <v>213</v>
      </c>
      <c r="B50" s="5" t="s">
        <v>403</v>
      </c>
      <c r="C50" s="5" t="s">
        <v>387</v>
      </c>
      <c r="D50" s="5" t="s">
        <v>407</v>
      </c>
      <c r="E50" s="20" t="s">
        <v>214</v>
      </c>
      <c r="F50" s="5"/>
      <c r="G50" s="3">
        <f t="shared" ref="G50:H50" si="15">G51</f>
        <v>89567.6</v>
      </c>
      <c r="H50" s="3">
        <f t="shared" si="15"/>
        <v>87885.000000000015</v>
      </c>
      <c r="I50" s="3">
        <f t="shared" si="1"/>
        <v>98.121418905943685</v>
      </c>
    </row>
    <row r="51" spans="1:9" x14ac:dyDescent="0.2">
      <c r="A51" s="21" t="s">
        <v>231</v>
      </c>
      <c r="B51" s="5" t="s">
        <v>403</v>
      </c>
      <c r="C51" s="5" t="s">
        <v>387</v>
      </c>
      <c r="D51" s="5" t="s">
        <v>407</v>
      </c>
      <c r="E51" s="20" t="s">
        <v>232</v>
      </c>
      <c r="F51" s="5"/>
      <c r="G51" s="3">
        <f t="shared" ref="G51:H52" si="16">G52</f>
        <v>89567.6</v>
      </c>
      <c r="H51" s="3">
        <f t="shared" si="16"/>
        <v>87885.000000000015</v>
      </c>
      <c r="I51" s="3">
        <f t="shared" si="1"/>
        <v>98.121418905943685</v>
      </c>
    </row>
    <row r="52" spans="1:9" ht="45" x14ac:dyDescent="0.2">
      <c r="A52" s="21" t="s">
        <v>27</v>
      </c>
      <c r="B52" s="5" t="s">
        <v>403</v>
      </c>
      <c r="C52" s="5" t="s">
        <v>387</v>
      </c>
      <c r="D52" s="5" t="s">
        <v>407</v>
      </c>
      <c r="E52" s="20" t="s">
        <v>233</v>
      </c>
      <c r="F52" s="5"/>
      <c r="G52" s="3">
        <f t="shared" si="16"/>
        <v>89567.6</v>
      </c>
      <c r="H52" s="3">
        <f t="shared" si="16"/>
        <v>87885.000000000015</v>
      </c>
      <c r="I52" s="3">
        <f t="shared" si="1"/>
        <v>98.121418905943685</v>
      </c>
    </row>
    <row r="53" spans="1:9" x14ac:dyDescent="0.2">
      <c r="A53" s="21" t="s">
        <v>236</v>
      </c>
      <c r="B53" s="5" t="s">
        <v>403</v>
      </c>
      <c r="C53" s="5" t="s">
        <v>387</v>
      </c>
      <c r="D53" s="5" t="s">
        <v>407</v>
      </c>
      <c r="E53" s="20" t="s">
        <v>237</v>
      </c>
      <c r="F53" s="30"/>
      <c r="G53" s="3">
        <f t="shared" ref="G53:H53" si="17">G54+G56+G58</f>
        <v>89567.6</v>
      </c>
      <c r="H53" s="3">
        <f t="shared" si="17"/>
        <v>87885.000000000015</v>
      </c>
      <c r="I53" s="3">
        <f t="shared" si="1"/>
        <v>98.121418905943685</v>
      </c>
    </row>
    <row r="54" spans="1:9" ht="75" x14ac:dyDescent="0.2">
      <c r="A54" s="6" t="s">
        <v>390</v>
      </c>
      <c r="B54" s="5" t="s">
        <v>403</v>
      </c>
      <c r="C54" s="5" t="s">
        <v>387</v>
      </c>
      <c r="D54" s="5" t="s">
        <v>407</v>
      </c>
      <c r="E54" s="20" t="s">
        <v>237</v>
      </c>
      <c r="F54" s="5" t="s">
        <v>391</v>
      </c>
      <c r="G54" s="3">
        <f t="shared" ref="G54:H54" si="18">G55</f>
        <v>77476.2</v>
      </c>
      <c r="H54" s="3">
        <f t="shared" si="18"/>
        <v>77145.8</v>
      </c>
      <c r="I54" s="3">
        <f t="shared" si="1"/>
        <v>99.57354645684741</v>
      </c>
    </row>
    <row r="55" spans="1:9" ht="30" x14ac:dyDescent="0.2">
      <c r="A55" s="6" t="s">
        <v>392</v>
      </c>
      <c r="B55" s="5" t="s">
        <v>403</v>
      </c>
      <c r="C55" s="5" t="s">
        <v>387</v>
      </c>
      <c r="D55" s="5" t="s">
        <v>407</v>
      </c>
      <c r="E55" s="20" t="s">
        <v>237</v>
      </c>
      <c r="F55" s="5" t="s">
        <v>393</v>
      </c>
      <c r="G55" s="3">
        <f>81400.1-239.3-4295.5-1200+1810.9</f>
        <v>77476.2</v>
      </c>
      <c r="H55" s="3">
        <v>77145.8</v>
      </c>
      <c r="I55" s="3">
        <f t="shared" si="1"/>
        <v>99.57354645684741</v>
      </c>
    </row>
    <row r="56" spans="1:9" ht="30" x14ac:dyDescent="0.2">
      <c r="A56" s="6" t="s">
        <v>394</v>
      </c>
      <c r="B56" s="5" t="s">
        <v>403</v>
      </c>
      <c r="C56" s="5" t="s">
        <v>387</v>
      </c>
      <c r="D56" s="5" t="s">
        <v>407</v>
      </c>
      <c r="E56" s="20" t="s">
        <v>237</v>
      </c>
      <c r="F56" s="5" t="s">
        <v>395</v>
      </c>
      <c r="G56" s="3">
        <f t="shared" ref="G56:H56" si="19">G57</f>
        <v>10317.799999999999</v>
      </c>
      <c r="H56" s="3">
        <f t="shared" si="19"/>
        <v>9256.6</v>
      </c>
      <c r="I56" s="3">
        <f t="shared" si="1"/>
        <v>89.714861695322654</v>
      </c>
    </row>
    <row r="57" spans="1:9" ht="45" x14ac:dyDescent="0.2">
      <c r="A57" s="6" t="s">
        <v>396</v>
      </c>
      <c r="B57" s="5" t="s">
        <v>403</v>
      </c>
      <c r="C57" s="5" t="s">
        <v>387</v>
      </c>
      <c r="D57" s="5" t="s">
        <v>407</v>
      </c>
      <c r="E57" s="20" t="s">
        <v>237</v>
      </c>
      <c r="F57" s="5" t="s">
        <v>397</v>
      </c>
      <c r="G57" s="3">
        <f>12212.8+200-1600-200-500-15+220</f>
        <v>10317.799999999999</v>
      </c>
      <c r="H57" s="3">
        <v>9256.6</v>
      </c>
      <c r="I57" s="3">
        <f t="shared" si="1"/>
        <v>89.714861695322654</v>
      </c>
    </row>
    <row r="58" spans="1:9" x14ac:dyDescent="0.2">
      <c r="A58" s="6" t="s">
        <v>398</v>
      </c>
      <c r="B58" s="5" t="s">
        <v>403</v>
      </c>
      <c r="C58" s="5" t="s">
        <v>387</v>
      </c>
      <c r="D58" s="5" t="s">
        <v>407</v>
      </c>
      <c r="E58" s="20" t="s">
        <v>237</v>
      </c>
      <c r="F58" s="5" t="s">
        <v>399</v>
      </c>
      <c r="G58" s="3">
        <f t="shared" ref="G58:H58" si="20">G59</f>
        <v>1773.6</v>
      </c>
      <c r="H58" s="3">
        <f t="shared" si="20"/>
        <v>1482.6</v>
      </c>
      <c r="I58" s="3">
        <f t="shared" si="1"/>
        <v>83.592692828146141</v>
      </c>
    </row>
    <row r="59" spans="1:9" x14ac:dyDescent="0.2">
      <c r="A59" s="58" t="s">
        <v>400</v>
      </c>
      <c r="B59" s="5" t="s">
        <v>403</v>
      </c>
      <c r="C59" s="5" t="s">
        <v>387</v>
      </c>
      <c r="D59" s="5" t="s">
        <v>407</v>
      </c>
      <c r="E59" s="20" t="s">
        <v>237</v>
      </c>
      <c r="F59" s="5" t="s">
        <v>401</v>
      </c>
      <c r="G59" s="3">
        <f>2308.6-50-85-400</f>
        <v>1773.6</v>
      </c>
      <c r="H59" s="3">
        <v>1482.6</v>
      </c>
      <c r="I59" s="3">
        <f t="shared" si="1"/>
        <v>83.592692828146141</v>
      </c>
    </row>
    <row r="60" spans="1:9" ht="60" x14ac:dyDescent="0.2">
      <c r="A60" s="21" t="s">
        <v>247</v>
      </c>
      <c r="B60" s="5" t="s">
        <v>403</v>
      </c>
      <c r="C60" s="5" t="s">
        <v>387</v>
      </c>
      <c r="D60" s="5" t="s">
        <v>407</v>
      </c>
      <c r="E60" s="20" t="s">
        <v>248</v>
      </c>
      <c r="F60" s="30"/>
      <c r="G60" s="3">
        <f t="shared" ref="G60:H60" si="21">G61</f>
        <v>7327.3</v>
      </c>
      <c r="H60" s="3">
        <f t="shared" si="21"/>
        <v>7092.9</v>
      </c>
      <c r="I60" s="3">
        <f t="shared" si="1"/>
        <v>96.801004462762535</v>
      </c>
    </row>
    <row r="61" spans="1:9" ht="75" x14ac:dyDescent="0.2">
      <c r="A61" s="21" t="s">
        <v>249</v>
      </c>
      <c r="B61" s="5" t="s">
        <v>403</v>
      </c>
      <c r="C61" s="5" t="s">
        <v>387</v>
      </c>
      <c r="D61" s="5" t="s">
        <v>407</v>
      </c>
      <c r="E61" s="20" t="s">
        <v>250</v>
      </c>
      <c r="F61" s="30"/>
      <c r="G61" s="3">
        <f t="shared" ref="G61:H61" si="22">G62+G66</f>
        <v>7327.3</v>
      </c>
      <c r="H61" s="3">
        <f t="shared" si="22"/>
        <v>7092.9</v>
      </c>
      <c r="I61" s="3">
        <f t="shared" si="1"/>
        <v>96.801004462762535</v>
      </c>
    </row>
    <row r="62" spans="1:9" ht="60" x14ac:dyDescent="0.2">
      <c r="A62" s="25" t="s">
        <v>251</v>
      </c>
      <c r="B62" s="5" t="s">
        <v>403</v>
      </c>
      <c r="C62" s="5" t="s">
        <v>387</v>
      </c>
      <c r="D62" s="5" t="s">
        <v>407</v>
      </c>
      <c r="E62" s="20" t="s">
        <v>252</v>
      </c>
      <c r="F62" s="30"/>
      <c r="G62" s="3">
        <f t="shared" ref="G62:H64" si="23">G63</f>
        <v>7127.3</v>
      </c>
      <c r="H62" s="3">
        <f t="shared" si="23"/>
        <v>6960.5</v>
      </c>
      <c r="I62" s="3">
        <f t="shared" si="1"/>
        <v>97.659702832769767</v>
      </c>
    </row>
    <row r="63" spans="1:9" ht="180" x14ac:dyDescent="0.2">
      <c r="A63" s="25" t="s">
        <v>515</v>
      </c>
      <c r="B63" s="5" t="s">
        <v>403</v>
      </c>
      <c r="C63" s="5" t="s">
        <v>387</v>
      </c>
      <c r="D63" s="5" t="s">
        <v>407</v>
      </c>
      <c r="E63" s="41" t="s">
        <v>253</v>
      </c>
      <c r="F63" s="30"/>
      <c r="G63" s="3">
        <f t="shared" si="23"/>
        <v>7127.3</v>
      </c>
      <c r="H63" s="3">
        <f t="shared" si="23"/>
        <v>6960.5</v>
      </c>
      <c r="I63" s="3">
        <f t="shared" si="1"/>
        <v>97.659702832769767</v>
      </c>
    </row>
    <row r="64" spans="1:9" ht="30" x14ac:dyDescent="0.2">
      <c r="A64" s="6" t="s">
        <v>394</v>
      </c>
      <c r="B64" s="5" t="s">
        <v>403</v>
      </c>
      <c r="C64" s="5" t="s">
        <v>387</v>
      </c>
      <c r="D64" s="5" t="s">
        <v>407</v>
      </c>
      <c r="E64" s="41" t="s">
        <v>253</v>
      </c>
      <c r="F64" s="5" t="s">
        <v>395</v>
      </c>
      <c r="G64" s="3">
        <f t="shared" si="23"/>
        <v>7127.3</v>
      </c>
      <c r="H64" s="3">
        <f t="shared" si="23"/>
        <v>6960.5</v>
      </c>
      <c r="I64" s="3">
        <f t="shared" si="1"/>
        <v>97.659702832769767</v>
      </c>
    </row>
    <row r="65" spans="1:9" ht="45" x14ac:dyDescent="0.2">
      <c r="A65" s="6" t="s">
        <v>396</v>
      </c>
      <c r="B65" s="5" t="s">
        <v>403</v>
      </c>
      <c r="C65" s="5" t="s">
        <v>387</v>
      </c>
      <c r="D65" s="5" t="s">
        <v>407</v>
      </c>
      <c r="E65" s="41" t="s">
        <v>253</v>
      </c>
      <c r="F65" s="5" t="s">
        <v>397</v>
      </c>
      <c r="G65" s="3">
        <f>5622+1340.3+165</f>
        <v>7127.3</v>
      </c>
      <c r="H65" s="3">
        <v>6960.5</v>
      </c>
      <c r="I65" s="3">
        <f t="shared" si="1"/>
        <v>97.659702832769767</v>
      </c>
    </row>
    <row r="66" spans="1:9" ht="45" x14ac:dyDescent="0.2">
      <c r="A66" s="25" t="s">
        <v>256</v>
      </c>
      <c r="B66" s="5" t="s">
        <v>403</v>
      </c>
      <c r="C66" s="5" t="s">
        <v>387</v>
      </c>
      <c r="D66" s="5" t="s">
        <v>407</v>
      </c>
      <c r="E66" s="20" t="s">
        <v>257</v>
      </c>
      <c r="F66" s="5"/>
      <c r="G66" s="3">
        <f t="shared" ref="G66:H68" si="24">G67</f>
        <v>200</v>
      </c>
      <c r="H66" s="3">
        <f t="shared" si="24"/>
        <v>132.4</v>
      </c>
      <c r="I66" s="3">
        <f t="shared" si="1"/>
        <v>66.2</v>
      </c>
    </row>
    <row r="67" spans="1:9" ht="75" x14ac:dyDescent="0.2">
      <c r="A67" s="26" t="s">
        <v>258</v>
      </c>
      <c r="B67" s="5" t="s">
        <v>403</v>
      </c>
      <c r="C67" s="5" t="s">
        <v>387</v>
      </c>
      <c r="D67" s="5" t="s">
        <v>407</v>
      </c>
      <c r="E67" s="20" t="s">
        <v>259</v>
      </c>
      <c r="F67" s="5"/>
      <c r="G67" s="3">
        <f t="shared" si="24"/>
        <v>200</v>
      </c>
      <c r="H67" s="3">
        <f t="shared" si="24"/>
        <v>132.4</v>
      </c>
      <c r="I67" s="3">
        <f t="shared" si="1"/>
        <v>66.2</v>
      </c>
    </row>
    <row r="68" spans="1:9" ht="30" x14ac:dyDescent="0.2">
      <c r="A68" s="6" t="s">
        <v>394</v>
      </c>
      <c r="B68" s="5" t="s">
        <v>403</v>
      </c>
      <c r="C68" s="5" t="s">
        <v>387</v>
      </c>
      <c r="D68" s="5" t="s">
        <v>407</v>
      </c>
      <c r="E68" s="20" t="s">
        <v>259</v>
      </c>
      <c r="F68" s="5" t="s">
        <v>395</v>
      </c>
      <c r="G68" s="3">
        <f t="shared" si="24"/>
        <v>200</v>
      </c>
      <c r="H68" s="3">
        <f t="shared" si="24"/>
        <v>132.4</v>
      </c>
      <c r="I68" s="3">
        <f t="shared" si="1"/>
        <v>66.2</v>
      </c>
    </row>
    <row r="69" spans="1:9" ht="45" x14ac:dyDescent="0.2">
      <c r="A69" s="6" t="s">
        <v>396</v>
      </c>
      <c r="B69" s="5" t="s">
        <v>403</v>
      </c>
      <c r="C69" s="5" t="s">
        <v>387</v>
      </c>
      <c r="D69" s="5" t="s">
        <v>407</v>
      </c>
      <c r="E69" s="20" t="s">
        <v>259</v>
      </c>
      <c r="F69" s="5" t="s">
        <v>397</v>
      </c>
      <c r="G69" s="3">
        <f>200+79-79</f>
        <v>200</v>
      </c>
      <c r="H69" s="3">
        <v>132.4</v>
      </c>
      <c r="I69" s="3">
        <f t="shared" si="1"/>
        <v>66.2</v>
      </c>
    </row>
    <row r="70" spans="1:9" x14ac:dyDescent="0.2">
      <c r="A70" s="21" t="s">
        <v>378</v>
      </c>
      <c r="B70" s="5" t="s">
        <v>403</v>
      </c>
      <c r="C70" s="5" t="s">
        <v>387</v>
      </c>
      <c r="D70" s="5" t="s">
        <v>407</v>
      </c>
      <c r="E70" s="20" t="s">
        <v>379</v>
      </c>
      <c r="F70" s="5"/>
      <c r="G70" s="3">
        <f>G76+G71</f>
        <v>2743.1</v>
      </c>
      <c r="H70" s="3">
        <f>H76+H71</f>
        <v>2743.1</v>
      </c>
      <c r="I70" s="3">
        <f t="shared" si="1"/>
        <v>100</v>
      </c>
    </row>
    <row r="71" spans="1:9" ht="30" x14ac:dyDescent="0.2">
      <c r="A71" s="6" t="s">
        <v>577</v>
      </c>
      <c r="B71" s="5" t="s">
        <v>403</v>
      </c>
      <c r="C71" s="5" t="s">
        <v>387</v>
      </c>
      <c r="D71" s="5" t="s">
        <v>407</v>
      </c>
      <c r="E71" s="20" t="s">
        <v>575</v>
      </c>
      <c r="F71" s="5"/>
      <c r="G71" s="3">
        <f>G72+G74</f>
        <v>88.100000000000009</v>
      </c>
      <c r="H71" s="3">
        <f>H72+H74</f>
        <v>88.100000000000009</v>
      </c>
      <c r="I71" s="3">
        <f t="shared" si="1"/>
        <v>100</v>
      </c>
    </row>
    <row r="72" spans="1:9" ht="30" x14ac:dyDescent="0.2">
      <c r="A72" s="6" t="s">
        <v>394</v>
      </c>
      <c r="B72" s="5" t="s">
        <v>403</v>
      </c>
      <c r="C72" s="5" t="s">
        <v>387</v>
      </c>
      <c r="D72" s="5" t="s">
        <v>407</v>
      </c>
      <c r="E72" s="20" t="s">
        <v>575</v>
      </c>
      <c r="F72" s="5" t="s">
        <v>395</v>
      </c>
      <c r="G72" s="3">
        <f>G73</f>
        <v>84.7</v>
      </c>
      <c r="H72" s="3">
        <f>H73</f>
        <v>84.7</v>
      </c>
      <c r="I72" s="3">
        <f t="shared" si="1"/>
        <v>100</v>
      </c>
    </row>
    <row r="73" spans="1:9" ht="45" x14ac:dyDescent="0.2">
      <c r="A73" s="6" t="s">
        <v>396</v>
      </c>
      <c r="B73" s="5" t="s">
        <v>403</v>
      </c>
      <c r="C73" s="5" t="s">
        <v>387</v>
      </c>
      <c r="D73" s="5" t="s">
        <v>407</v>
      </c>
      <c r="E73" s="20" t="s">
        <v>575</v>
      </c>
      <c r="F73" s="5" t="s">
        <v>397</v>
      </c>
      <c r="G73" s="3">
        <v>84.7</v>
      </c>
      <c r="H73" s="3">
        <v>84.7</v>
      </c>
      <c r="I73" s="3">
        <f t="shared" si="1"/>
        <v>100</v>
      </c>
    </row>
    <row r="74" spans="1:9" x14ac:dyDescent="0.2">
      <c r="A74" s="10" t="s">
        <v>398</v>
      </c>
      <c r="B74" s="5" t="s">
        <v>403</v>
      </c>
      <c r="C74" s="5" t="s">
        <v>387</v>
      </c>
      <c r="D74" s="5" t="s">
        <v>407</v>
      </c>
      <c r="E74" s="20" t="s">
        <v>575</v>
      </c>
      <c r="F74" s="5" t="s">
        <v>399</v>
      </c>
      <c r="G74" s="3">
        <f>G75</f>
        <v>3.4</v>
      </c>
      <c r="H74" s="3">
        <f>H75</f>
        <v>3.4</v>
      </c>
      <c r="I74" s="3">
        <f t="shared" si="1"/>
        <v>100</v>
      </c>
    </row>
    <row r="75" spans="1:9" x14ac:dyDescent="0.2">
      <c r="A75" s="21" t="s">
        <v>578</v>
      </c>
      <c r="B75" s="5" t="s">
        <v>403</v>
      </c>
      <c r="C75" s="5" t="s">
        <v>387</v>
      </c>
      <c r="D75" s="5" t="s">
        <v>407</v>
      </c>
      <c r="E75" s="20" t="s">
        <v>575</v>
      </c>
      <c r="F75" s="5" t="s">
        <v>576</v>
      </c>
      <c r="G75" s="3">
        <v>3.4</v>
      </c>
      <c r="H75" s="3">
        <v>3.4</v>
      </c>
      <c r="I75" s="3">
        <f t="shared" si="1"/>
        <v>100</v>
      </c>
    </row>
    <row r="76" spans="1:9" x14ac:dyDescent="0.2">
      <c r="A76" s="21" t="s">
        <v>536</v>
      </c>
      <c r="B76" s="5" t="s">
        <v>403</v>
      </c>
      <c r="C76" s="5" t="s">
        <v>387</v>
      </c>
      <c r="D76" s="5" t="s">
        <v>407</v>
      </c>
      <c r="E76" s="20" t="s">
        <v>537</v>
      </c>
      <c r="F76" s="5"/>
      <c r="G76" s="3">
        <f>G77</f>
        <v>2655</v>
      </c>
      <c r="H76" s="3">
        <f>H77</f>
        <v>2655</v>
      </c>
      <c r="I76" s="3">
        <f t="shared" ref="I76:I139" si="25">H76/G76*100</f>
        <v>100</v>
      </c>
    </row>
    <row r="77" spans="1:9" ht="30" x14ac:dyDescent="0.2">
      <c r="A77" s="6" t="s">
        <v>394</v>
      </c>
      <c r="B77" s="5" t="s">
        <v>403</v>
      </c>
      <c r="C77" s="5" t="s">
        <v>387</v>
      </c>
      <c r="D77" s="5" t="s">
        <v>407</v>
      </c>
      <c r="E77" s="20" t="s">
        <v>537</v>
      </c>
      <c r="F77" s="5" t="s">
        <v>395</v>
      </c>
      <c r="G77" s="3">
        <f>G78</f>
        <v>2655</v>
      </c>
      <c r="H77" s="3">
        <f>H78</f>
        <v>2655</v>
      </c>
      <c r="I77" s="3">
        <f t="shared" si="25"/>
        <v>100</v>
      </c>
    </row>
    <row r="78" spans="1:9" ht="45" x14ac:dyDescent="0.2">
      <c r="A78" s="6" t="s">
        <v>396</v>
      </c>
      <c r="B78" s="5" t="s">
        <v>403</v>
      </c>
      <c r="C78" s="5" t="s">
        <v>387</v>
      </c>
      <c r="D78" s="5" t="s">
        <v>407</v>
      </c>
      <c r="E78" s="20" t="s">
        <v>537</v>
      </c>
      <c r="F78" s="5" t="s">
        <v>397</v>
      </c>
      <c r="G78" s="3">
        <v>2655</v>
      </c>
      <c r="H78" s="3">
        <v>2655</v>
      </c>
      <c r="I78" s="3">
        <f t="shared" si="25"/>
        <v>100</v>
      </c>
    </row>
    <row r="79" spans="1:9" ht="30" x14ac:dyDescent="0.2">
      <c r="A79" s="6" t="s">
        <v>538</v>
      </c>
      <c r="B79" s="5" t="s">
        <v>403</v>
      </c>
      <c r="C79" s="5" t="s">
        <v>387</v>
      </c>
      <c r="D79" s="5" t="s">
        <v>448</v>
      </c>
      <c r="E79" s="20"/>
      <c r="F79" s="5"/>
      <c r="G79" s="3">
        <f t="shared" ref="G79:H81" si="26">G80</f>
        <v>4560.8999999999996</v>
      </c>
      <c r="H79" s="3">
        <f t="shared" si="26"/>
        <v>4547.5</v>
      </c>
      <c r="I79" s="3">
        <f t="shared" si="25"/>
        <v>99.706198338047329</v>
      </c>
    </row>
    <row r="80" spans="1:9" x14ac:dyDescent="0.2">
      <c r="A80" s="25" t="s">
        <v>539</v>
      </c>
      <c r="B80" s="5" t="s">
        <v>403</v>
      </c>
      <c r="C80" s="5" t="s">
        <v>387</v>
      </c>
      <c r="D80" s="5" t="s">
        <v>448</v>
      </c>
      <c r="E80" s="20" t="s">
        <v>540</v>
      </c>
      <c r="F80" s="3"/>
      <c r="G80" s="3">
        <f t="shared" si="26"/>
        <v>4560.8999999999996</v>
      </c>
      <c r="H80" s="3">
        <f t="shared" si="26"/>
        <v>4547.5</v>
      </c>
      <c r="I80" s="3">
        <f t="shared" si="25"/>
        <v>99.706198338047329</v>
      </c>
    </row>
    <row r="81" spans="1:9" ht="30" x14ac:dyDescent="0.2">
      <c r="A81" s="6" t="s">
        <v>394</v>
      </c>
      <c r="B81" s="5" t="s">
        <v>403</v>
      </c>
      <c r="C81" s="5" t="s">
        <v>387</v>
      </c>
      <c r="D81" s="5" t="s">
        <v>448</v>
      </c>
      <c r="E81" s="20" t="s">
        <v>540</v>
      </c>
      <c r="F81" s="5" t="s">
        <v>395</v>
      </c>
      <c r="G81" s="3">
        <f t="shared" si="26"/>
        <v>4560.8999999999996</v>
      </c>
      <c r="H81" s="3">
        <f t="shared" si="26"/>
        <v>4547.5</v>
      </c>
      <c r="I81" s="3">
        <f t="shared" si="25"/>
        <v>99.706198338047329</v>
      </c>
    </row>
    <row r="82" spans="1:9" ht="45" x14ac:dyDescent="0.2">
      <c r="A82" s="6" t="s">
        <v>396</v>
      </c>
      <c r="B82" s="5" t="s">
        <v>403</v>
      </c>
      <c r="C82" s="5" t="s">
        <v>387</v>
      </c>
      <c r="D82" s="5" t="s">
        <v>448</v>
      </c>
      <c r="E82" s="20" t="s">
        <v>540</v>
      </c>
      <c r="F82" s="5" t="s">
        <v>397</v>
      </c>
      <c r="G82" s="3">
        <f>3291+1800-522-8-0.1</f>
        <v>4560.8999999999996</v>
      </c>
      <c r="H82" s="3">
        <v>4547.5</v>
      </c>
      <c r="I82" s="3">
        <f t="shared" si="25"/>
        <v>99.706198338047329</v>
      </c>
    </row>
    <row r="83" spans="1:9" x14ac:dyDescent="0.2">
      <c r="A83" s="4" t="s">
        <v>498</v>
      </c>
      <c r="B83" s="5" t="s">
        <v>403</v>
      </c>
      <c r="C83" s="5" t="s">
        <v>387</v>
      </c>
      <c r="D83" s="5" t="s">
        <v>412</v>
      </c>
      <c r="E83" s="5"/>
      <c r="F83" s="5"/>
      <c r="G83" s="3">
        <f t="shared" ref="G83:H85" si="27">G84</f>
        <v>500</v>
      </c>
      <c r="H83" s="3">
        <f t="shared" si="27"/>
        <v>0</v>
      </c>
      <c r="I83" s="3">
        <f t="shared" si="25"/>
        <v>0</v>
      </c>
    </row>
    <row r="84" spans="1:9" x14ac:dyDescent="0.2">
      <c r="A84" s="25" t="s">
        <v>380</v>
      </c>
      <c r="B84" s="5" t="s">
        <v>403</v>
      </c>
      <c r="C84" s="5" t="s">
        <v>387</v>
      </c>
      <c r="D84" s="5" t="s">
        <v>412</v>
      </c>
      <c r="E84" s="20" t="s">
        <v>381</v>
      </c>
      <c r="F84" s="3"/>
      <c r="G84" s="3">
        <f t="shared" si="27"/>
        <v>500</v>
      </c>
      <c r="H84" s="3">
        <f t="shared" si="27"/>
        <v>0</v>
      </c>
      <c r="I84" s="3">
        <f t="shared" si="25"/>
        <v>0</v>
      </c>
    </row>
    <row r="85" spans="1:9" x14ac:dyDescent="0.2">
      <c r="A85" s="10" t="s">
        <v>398</v>
      </c>
      <c r="B85" s="5" t="s">
        <v>403</v>
      </c>
      <c r="C85" s="5" t="s">
        <v>387</v>
      </c>
      <c r="D85" s="5" t="s">
        <v>412</v>
      </c>
      <c r="E85" s="20" t="s">
        <v>381</v>
      </c>
      <c r="F85" s="5" t="s">
        <v>399</v>
      </c>
      <c r="G85" s="3">
        <f t="shared" si="27"/>
        <v>500</v>
      </c>
      <c r="H85" s="3">
        <f t="shared" si="27"/>
        <v>0</v>
      </c>
      <c r="I85" s="3">
        <f t="shared" si="25"/>
        <v>0</v>
      </c>
    </row>
    <row r="86" spans="1:9" x14ac:dyDescent="0.2">
      <c r="A86" s="4" t="s">
        <v>496</v>
      </c>
      <c r="B86" s="5" t="s">
        <v>403</v>
      </c>
      <c r="C86" s="5" t="s">
        <v>387</v>
      </c>
      <c r="D86" s="5" t="s">
        <v>412</v>
      </c>
      <c r="E86" s="20" t="s">
        <v>381</v>
      </c>
      <c r="F86" s="5" t="s">
        <v>497</v>
      </c>
      <c r="G86" s="3">
        <f>1000-500</f>
        <v>500</v>
      </c>
      <c r="H86" s="3">
        <v>0</v>
      </c>
      <c r="I86" s="3">
        <f t="shared" si="25"/>
        <v>0</v>
      </c>
    </row>
    <row r="87" spans="1:9" x14ac:dyDescent="0.2">
      <c r="A87" s="4" t="s">
        <v>413</v>
      </c>
      <c r="B87" s="5" t="s">
        <v>403</v>
      </c>
      <c r="C87" s="5" t="s">
        <v>387</v>
      </c>
      <c r="D87" s="5" t="s">
        <v>414</v>
      </c>
      <c r="E87" s="5"/>
      <c r="F87" s="5"/>
      <c r="G87" s="3">
        <f>G88+G96+G120+G172+G166+G109+G184</f>
        <v>145763.20000000001</v>
      </c>
      <c r="H87" s="3">
        <f>H88+H96+H120+H172+H166+H109+H184</f>
        <v>141914.4</v>
      </c>
      <c r="I87" s="3">
        <f t="shared" si="25"/>
        <v>97.35955302847357</v>
      </c>
    </row>
    <row r="88" spans="1:9" x14ac:dyDescent="0.2">
      <c r="A88" s="21" t="s">
        <v>8</v>
      </c>
      <c r="B88" s="5" t="s">
        <v>403</v>
      </c>
      <c r="C88" s="5" t="s">
        <v>387</v>
      </c>
      <c r="D88" s="5" t="s">
        <v>414</v>
      </c>
      <c r="E88" s="20" t="s">
        <v>9</v>
      </c>
      <c r="F88" s="5"/>
      <c r="G88" s="3">
        <f t="shared" ref="G88:H88" si="28">G89</f>
        <v>841</v>
      </c>
      <c r="H88" s="3">
        <f t="shared" si="28"/>
        <v>840.5</v>
      </c>
      <c r="I88" s="3">
        <f t="shared" si="25"/>
        <v>99.940546967895358</v>
      </c>
    </row>
    <row r="89" spans="1:9" x14ac:dyDescent="0.2">
      <c r="A89" s="21" t="s">
        <v>19</v>
      </c>
      <c r="B89" s="5" t="s">
        <v>403</v>
      </c>
      <c r="C89" s="5" t="s">
        <v>387</v>
      </c>
      <c r="D89" s="5" t="s">
        <v>414</v>
      </c>
      <c r="E89" s="20" t="s">
        <v>20</v>
      </c>
      <c r="F89" s="5"/>
      <c r="G89" s="3">
        <f t="shared" ref="G89:H89" si="29">G90</f>
        <v>841</v>
      </c>
      <c r="H89" s="3">
        <f t="shared" si="29"/>
        <v>840.5</v>
      </c>
      <c r="I89" s="3">
        <f t="shared" si="25"/>
        <v>99.940546967895358</v>
      </c>
    </row>
    <row r="90" spans="1:9" ht="75" x14ac:dyDescent="0.2">
      <c r="A90" s="23" t="s">
        <v>21</v>
      </c>
      <c r="B90" s="5" t="s">
        <v>403</v>
      </c>
      <c r="C90" s="5" t="s">
        <v>387</v>
      </c>
      <c r="D90" s="5" t="s">
        <v>414</v>
      </c>
      <c r="E90" s="20" t="s">
        <v>22</v>
      </c>
      <c r="F90" s="5"/>
      <c r="G90" s="3">
        <f t="shared" ref="G90:H92" si="30">G91</f>
        <v>841</v>
      </c>
      <c r="H90" s="3">
        <f t="shared" si="30"/>
        <v>840.5</v>
      </c>
      <c r="I90" s="3">
        <f t="shared" si="25"/>
        <v>99.940546967895358</v>
      </c>
    </row>
    <row r="91" spans="1:9" ht="90" x14ac:dyDescent="0.2">
      <c r="A91" s="23" t="s">
        <v>23</v>
      </c>
      <c r="B91" s="5" t="s">
        <v>403</v>
      </c>
      <c r="C91" s="5" t="s">
        <v>387</v>
      </c>
      <c r="D91" s="5" t="s">
        <v>414</v>
      </c>
      <c r="E91" s="20" t="s">
        <v>24</v>
      </c>
      <c r="F91" s="5"/>
      <c r="G91" s="3">
        <f>G92+G94</f>
        <v>841</v>
      </c>
      <c r="H91" s="3">
        <f>H92+H94</f>
        <v>840.5</v>
      </c>
      <c r="I91" s="3">
        <f t="shared" si="25"/>
        <v>99.940546967895358</v>
      </c>
    </row>
    <row r="92" spans="1:9" ht="75" x14ac:dyDescent="0.2">
      <c r="A92" s="6" t="s">
        <v>390</v>
      </c>
      <c r="B92" s="5" t="s">
        <v>403</v>
      </c>
      <c r="C92" s="5" t="s">
        <v>387</v>
      </c>
      <c r="D92" s="5" t="s">
        <v>414</v>
      </c>
      <c r="E92" s="20" t="s">
        <v>24</v>
      </c>
      <c r="F92" s="5" t="s">
        <v>391</v>
      </c>
      <c r="G92" s="3">
        <f t="shared" si="30"/>
        <v>837.3</v>
      </c>
      <c r="H92" s="3">
        <f t="shared" si="30"/>
        <v>837.3</v>
      </c>
      <c r="I92" s="3">
        <f t="shared" si="25"/>
        <v>100</v>
      </c>
    </row>
    <row r="93" spans="1:9" ht="30" x14ac:dyDescent="0.2">
      <c r="A93" s="6" t="s">
        <v>392</v>
      </c>
      <c r="B93" s="5" t="s">
        <v>403</v>
      </c>
      <c r="C93" s="5" t="s">
        <v>387</v>
      </c>
      <c r="D93" s="5" t="s">
        <v>414</v>
      </c>
      <c r="E93" s="20" t="s">
        <v>24</v>
      </c>
      <c r="F93" s="5" t="s">
        <v>393</v>
      </c>
      <c r="G93" s="3">
        <f>841-3.7</f>
        <v>837.3</v>
      </c>
      <c r="H93" s="3">
        <v>837.3</v>
      </c>
      <c r="I93" s="3">
        <f t="shared" si="25"/>
        <v>100</v>
      </c>
    </row>
    <row r="94" spans="1:9" ht="30" x14ac:dyDescent="0.2">
      <c r="A94" s="6" t="s">
        <v>394</v>
      </c>
      <c r="B94" s="5" t="s">
        <v>403</v>
      </c>
      <c r="C94" s="5" t="s">
        <v>387</v>
      </c>
      <c r="D94" s="5" t="s">
        <v>414</v>
      </c>
      <c r="E94" s="20" t="s">
        <v>24</v>
      </c>
      <c r="F94" s="5" t="s">
        <v>395</v>
      </c>
      <c r="G94" s="3">
        <f>G95</f>
        <v>3.7</v>
      </c>
      <c r="H94" s="3">
        <f>H95</f>
        <v>3.2</v>
      </c>
      <c r="I94" s="3">
        <f t="shared" si="25"/>
        <v>86.486486486486484</v>
      </c>
    </row>
    <row r="95" spans="1:9" ht="45" x14ac:dyDescent="0.2">
      <c r="A95" s="6" t="s">
        <v>396</v>
      </c>
      <c r="B95" s="5" t="s">
        <v>403</v>
      </c>
      <c r="C95" s="5" t="s">
        <v>387</v>
      </c>
      <c r="D95" s="5" t="s">
        <v>414</v>
      </c>
      <c r="E95" s="20" t="s">
        <v>24</v>
      </c>
      <c r="F95" s="5" t="s">
        <v>397</v>
      </c>
      <c r="G95" s="3">
        <v>3.7</v>
      </c>
      <c r="H95" s="3">
        <v>3.2</v>
      </c>
      <c r="I95" s="3">
        <f t="shared" si="25"/>
        <v>86.486486486486484</v>
      </c>
    </row>
    <row r="96" spans="1:9" x14ac:dyDescent="0.2">
      <c r="A96" s="21" t="s">
        <v>30</v>
      </c>
      <c r="B96" s="5" t="s">
        <v>403</v>
      </c>
      <c r="C96" s="5" t="s">
        <v>387</v>
      </c>
      <c r="D96" s="5" t="s">
        <v>414</v>
      </c>
      <c r="E96" s="20" t="s">
        <v>31</v>
      </c>
      <c r="F96" s="5"/>
      <c r="G96" s="3">
        <f>G102+G97</f>
        <v>3039</v>
      </c>
      <c r="H96" s="3">
        <f>H102+H97</f>
        <v>2970.7</v>
      </c>
      <c r="I96" s="3">
        <f t="shared" si="25"/>
        <v>97.752550180980577</v>
      </c>
    </row>
    <row r="97" spans="1:9" x14ac:dyDescent="0.2">
      <c r="A97" s="21" t="s">
        <v>32</v>
      </c>
      <c r="B97" s="5" t="s">
        <v>403</v>
      </c>
      <c r="C97" s="5" t="s">
        <v>387</v>
      </c>
      <c r="D97" s="5" t="s">
        <v>414</v>
      </c>
      <c r="E97" s="20" t="s">
        <v>33</v>
      </c>
      <c r="F97" s="5"/>
      <c r="G97" s="3">
        <f t="shared" ref="G97:H100" si="31">G98</f>
        <v>862</v>
      </c>
      <c r="H97" s="3">
        <f t="shared" si="31"/>
        <v>861.3</v>
      </c>
      <c r="I97" s="3">
        <f t="shared" si="25"/>
        <v>99.918793503480273</v>
      </c>
    </row>
    <row r="98" spans="1:9" ht="60" x14ac:dyDescent="0.2">
      <c r="A98" s="21" t="s">
        <v>36</v>
      </c>
      <c r="B98" s="5" t="s">
        <v>403</v>
      </c>
      <c r="C98" s="5" t="s">
        <v>387</v>
      </c>
      <c r="D98" s="5" t="s">
        <v>414</v>
      </c>
      <c r="E98" s="20" t="s">
        <v>35</v>
      </c>
      <c r="F98" s="5"/>
      <c r="G98" s="3">
        <f t="shared" si="31"/>
        <v>862</v>
      </c>
      <c r="H98" s="3">
        <f t="shared" si="31"/>
        <v>861.3</v>
      </c>
      <c r="I98" s="3">
        <f t="shared" si="25"/>
        <v>99.918793503480273</v>
      </c>
    </row>
    <row r="99" spans="1:9" ht="90" x14ac:dyDescent="0.2">
      <c r="A99" s="23" t="s">
        <v>39</v>
      </c>
      <c r="B99" s="5" t="s">
        <v>403</v>
      </c>
      <c r="C99" s="5" t="s">
        <v>387</v>
      </c>
      <c r="D99" s="5" t="s">
        <v>414</v>
      </c>
      <c r="E99" s="20" t="s">
        <v>509</v>
      </c>
      <c r="F99" s="5"/>
      <c r="G99" s="11">
        <f t="shared" si="31"/>
        <v>862</v>
      </c>
      <c r="H99" s="11">
        <f t="shared" si="31"/>
        <v>861.3</v>
      </c>
      <c r="I99" s="3">
        <f t="shared" si="25"/>
        <v>99.918793503480273</v>
      </c>
    </row>
    <row r="100" spans="1:9" ht="75" x14ac:dyDescent="0.2">
      <c r="A100" s="6" t="s">
        <v>390</v>
      </c>
      <c r="B100" s="5" t="s">
        <v>403</v>
      </c>
      <c r="C100" s="5" t="s">
        <v>387</v>
      </c>
      <c r="D100" s="5" t="s">
        <v>414</v>
      </c>
      <c r="E100" s="20" t="s">
        <v>509</v>
      </c>
      <c r="F100" s="5" t="s">
        <v>391</v>
      </c>
      <c r="G100" s="11">
        <f t="shared" si="31"/>
        <v>862</v>
      </c>
      <c r="H100" s="11">
        <f t="shared" si="31"/>
        <v>861.3</v>
      </c>
      <c r="I100" s="3">
        <f t="shared" si="25"/>
        <v>99.918793503480273</v>
      </c>
    </row>
    <row r="101" spans="1:9" ht="30" x14ac:dyDescent="0.2">
      <c r="A101" s="58" t="s">
        <v>417</v>
      </c>
      <c r="B101" s="5" t="s">
        <v>403</v>
      </c>
      <c r="C101" s="5" t="s">
        <v>387</v>
      </c>
      <c r="D101" s="5" t="s">
        <v>414</v>
      </c>
      <c r="E101" s="20" t="s">
        <v>509</v>
      </c>
      <c r="F101" s="5" t="s">
        <v>385</v>
      </c>
      <c r="G101" s="11">
        <v>862</v>
      </c>
      <c r="H101" s="11">
        <v>861.3</v>
      </c>
      <c r="I101" s="3">
        <f t="shared" si="25"/>
        <v>99.918793503480273</v>
      </c>
    </row>
    <row r="102" spans="1:9" x14ac:dyDescent="0.2">
      <c r="A102" s="21" t="s">
        <v>41</v>
      </c>
      <c r="B102" s="5" t="s">
        <v>403</v>
      </c>
      <c r="C102" s="5" t="s">
        <v>387</v>
      </c>
      <c r="D102" s="5" t="s">
        <v>414</v>
      </c>
      <c r="E102" s="20" t="s">
        <v>42</v>
      </c>
      <c r="F102" s="5"/>
      <c r="G102" s="3">
        <f t="shared" ref="G102:H103" si="32">G103</f>
        <v>2177</v>
      </c>
      <c r="H102" s="3">
        <f t="shared" si="32"/>
        <v>2109.4</v>
      </c>
      <c r="I102" s="3">
        <f t="shared" si="25"/>
        <v>96.894809370693622</v>
      </c>
    </row>
    <row r="103" spans="1:9" ht="105" x14ac:dyDescent="0.2">
      <c r="A103" s="21" t="s">
        <v>49</v>
      </c>
      <c r="B103" s="5" t="s">
        <v>403</v>
      </c>
      <c r="C103" s="5" t="s">
        <v>387</v>
      </c>
      <c r="D103" s="5" t="s">
        <v>414</v>
      </c>
      <c r="E103" s="20" t="s">
        <v>50</v>
      </c>
      <c r="F103" s="5"/>
      <c r="G103" s="3">
        <f t="shared" si="32"/>
        <v>2177</v>
      </c>
      <c r="H103" s="3">
        <f t="shared" si="32"/>
        <v>2109.4</v>
      </c>
      <c r="I103" s="3">
        <f t="shared" si="25"/>
        <v>96.894809370693622</v>
      </c>
    </row>
    <row r="104" spans="1:9" ht="75" x14ac:dyDescent="0.2">
      <c r="A104" s="6" t="s">
        <v>605</v>
      </c>
      <c r="B104" s="5" t="s">
        <v>403</v>
      </c>
      <c r="C104" s="5" t="s">
        <v>387</v>
      </c>
      <c r="D104" s="5" t="s">
        <v>414</v>
      </c>
      <c r="E104" s="20" t="s">
        <v>51</v>
      </c>
      <c r="F104" s="5"/>
      <c r="G104" s="3">
        <f t="shared" ref="G104:H104" si="33">G105+G107</f>
        <v>2177</v>
      </c>
      <c r="H104" s="3">
        <f t="shared" si="33"/>
        <v>2109.4</v>
      </c>
      <c r="I104" s="3">
        <f t="shared" si="25"/>
        <v>96.894809370693622</v>
      </c>
    </row>
    <row r="105" spans="1:9" ht="75" x14ac:dyDescent="0.2">
      <c r="A105" s="6" t="s">
        <v>390</v>
      </c>
      <c r="B105" s="5" t="s">
        <v>403</v>
      </c>
      <c r="C105" s="5" t="s">
        <v>387</v>
      </c>
      <c r="D105" s="5" t="s">
        <v>414</v>
      </c>
      <c r="E105" s="20" t="s">
        <v>51</v>
      </c>
      <c r="F105" s="5" t="s">
        <v>391</v>
      </c>
      <c r="G105" s="3">
        <f t="shared" ref="G105:H105" si="34">G106</f>
        <v>1850.4</v>
      </c>
      <c r="H105" s="3">
        <f t="shared" si="34"/>
        <v>1846.3</v>
      </c>
      <c r="I105" s="3">
        <f t="shared" si="25"/>
        <v>99.778426286208372</v>
      </c>
    </row>
    <row r="106" spans="1:9" ht="30" x14ac:dyDescent="0.2">
      <c r="A106" s="6" t="s">
        <v>392</v>
      </c>
      <c r="B106" s="5" t="s">
        <v>403</v>
      </c>
      <c r="C106" s="5" t="s">
        <v>387</v>
      </c>
      <c r="D106" s="5" t="s">
        <v>414</v>
      </c>
      <c r="E106" s="20" t="s">
        <v>51</v>
      </c>
      <c r="F106" s="5" t="s">
        <v>393</v>
      </c>
      <c r="G106" s="3">
        <f>1848.9+1.5</f>
        <v>1850.4</v>
      </c>
      <c r="H106" s="3">
        <v>1846.3</v>
      </c>
      <c r="I106" s="3">
        <f t="shared" si="25"/>
        <v>99.778426286208372</v>
      </c>
    </row>
    <row r="107" spans="1:9" ht="30" x14ac:dyDescent="0.2">
      <c r="A107" s="6" t="s">
        <v>394</v>
      </c>
      <c r="B107" s="5" t="s">
        <v>403</v>
      </c>
      <c r="C107" s="5" t="s">
        <v>387</v>
      </c>
      <c r="D107" s="5" t="s">
        <v>414</v>
      </c>
      <c r="E107" s="20" t="s">
        <v>51</v>
      </c>
      <c r="F107" s="5" t="s">
        <v>395</v>
      </c>
      <c r="G107" s="3">
        <f t="shared" ref="G107:H107" si="35">G108</f>
        <v>326.60000000000002</v>
      </c>
      <c r="H107" s="3">
        <f t="shared" si="35"/>
        <v>263.10000000000002</v>
      </c>
      <c r="I107" s="3">
        <f t="shared" si="25"/>
        <v>80.557256582976123</v>
      </c>
    </row>
    <row r="108" spans="1:9" ht="45" x14ac:dyDescent="0.2">
      <c r="A108" s="6" t="s">
        <v>396</v>
      </c>
      <c r="B108" s="5" t="s">
        <v>403</v>
      </c>
      <c r="C108" s="5" t="s">
        <v>387</v>
      </c>
      <c r="D108" s="5" t="s">
        <v>414</v>
      </c>
      <c r="E108" s="20" t="s">
        <v>51</v>
      </c>
      <c r="F108" s="5" t="s">
        <v>397</v>
      </c>
      <c r="G108" s="3">
        <f>328.1-1.5</f>
        <v>326.60000000000002</v>
      </c>
      <c r="H108" s="3">
        <v>263.10000000000002</v>
      </c>
      <c r="I108" s="3">
        <f t="shared" si="25"/>
        <v>80.557256582976123</v>
      </c>
    </row>
    <row r="109" spans="1:9" ht="45" x14ac:dyDescent="0.2">
      <c r="A109" s="21" t="s">
        <v>132</v>
      </c>
      <c r="B109" s="5" t="s">
        <v>403</v>
      </c>
      <c r="C109" s="5" t="s">
        <v>387</v>
      </c>
      <c r="D109" s="5" t="s">
        <v>414</v>
      </c>
      <c r="E109" s="20" t="s">
        <v>133</v>
      </c>
      <c r="F109" s="5"/>
      <c r="G109" s="3">
        <f>G110+G115</f>
        <v>5453.5999999999995</v>
      </c>
      <c r="H109" s="3">
        <f>H110+H115</f>
        <v>5172.9000000000005</v>
      </c>
      <c r="I109" s="3">
        <f t="shared" si="25"/>
        <v>94.852941176470608</v>
      </c>
    </row>
    <row r="110" spans="1:9" ht="30" x14ac:dyDescent="0.2">
      <c r="A110" s="21" t="s">
        <v>134</v>
      </c>
      <c r="B110" s="5" t="s">
        <v>403</v>
      </c>
      <c r="C110" s="5" t="s">
        <v>387</v>
      </c>
      <c r="D110" s="5" t="s">
        <v>414</v>
      </c>
      <c r="E110" s="20" t="s">
        <v>135</v>
      </c>
      <c r="F110" s="5"/>
      <c r="G110" s="3">
        <f t="shared" ref="G110:H110" si="36">G111</f>
        <v>680.2</v>
      </c>
      <c r="H110" s="3">
        <f t="shared" si="36"/>
        <v>680.1</v>
      </c>
      <c r="I110" s="3">
        <f t="shared" si="25"/>
        <v>99.985298441634811</v>
      </c>
    </row>
    <row r="111" spans="1:9" ht="60" x14ac:dyDescent="0.2">
      <c r="A111" s="23" t="s">
        <v>136</v>
      </c>
      <c r="B111" s="5" t="s">
        <v>403</v>
      </c>
      <c r="C111" s="5" t="s">
        <v>387</v>
      </c>
      <c r="D111" s="5" t="s">
        <v>414</v>
      </c>
      <c r="E111" s="20" t="s">
        <v>137</v>
      </c>
      <c r="F111" s="5"/>
      <c r="G111" s="3">
        <f>G112</f>
        <v>680.2</v>
      </c>
      <c r="H111" s="3">
        <f>H112</f>
        <v>680.1</v>
      </c>
      <c r="I111" s="3">
        <f t="shared" si="25"/>
        <v>99.985298441634811</v>
      </c>
    </row>
    <row r="112" spans="1:9" x14ac:dyDescent="0.2">
      <c r="A112" s="6" t="s">
        <v>482</v>
      </c>
      <c r="B112" s="5" t="s">
        <v>403</v>
      </c>
      <c r="C112" s="5" t="s">
        <v>387</v>
      </c>
      <c r="D112" s="5" t="s">
        <v>414</v>
      </c>
      <c r="E112" s="20" t="s">
        <v>481</v>
      </c>
      <c r="F112" s="5"/>
      <c r="G112" s="3">
        <f t="shared" ref="G112:H113" si="37">G113</f>
        <v>680.2</v>
      </c>
      <c r="H112" s="3">
        <f t="shared" si="37"/>
        <v>680.1</v>
      </c>
      <c r="I112" s="3">
        <f t="shared" si="25"/>
        <v>99.985298441634811</v>
      </c>
    </row>
    <row r="113" spans="1:9" ht="45" x14ac:dyDescent="0.2">
      <c r="A113" s="6" t="s">
        <v>415</v>
      </c>
      <c r="B113" s="5" t="s">
        <v>403</v>
      </c>
      <c r="C113" s="5" t="s">
        <v>387</v>
      </c>
      <c r="D113" s="5" t="s">
        <v>414</v>
      </c>
      <c r="E113" s="20" t="s">
        <v>481</v>
      </c>
      <c r="F113" s="5" t="s">
        <v>429</v>
      </c>
      <c r="G113" s="3">
        <f t="shared" si="37"/>
        <v>680.2</v>
      </c>
      <c r="H113" s="3">
        <f t="shared" si="37"/>
        <v>680.1</v>
      </c>
      <c r="I113" s="3">
        <f t="shared" si="25"/>
        <v>99.985298441634811</v>
      </c>
    </row>
    <row r="114" spans="1:9" x14ac:dyDescent="0.2">
      <c r="A114" s="6" t="s">
        <v>416</v>
      </c>
      <c r="B114" s="5" t="s">
        <v>403</v>
      </c>
      <c r="C114" s="5" t="s">
        <v>387</v>
      </c>
      <c r="D114" s="5" t="s">
        <v>414</v>
      </c>
      <c r="E114" s="20" t="s">
        <v>481</v>
      </c>
      <c r="F114" s="5" t="s">
        <v>430</v>
      </c>
      <c r="G114" s="3">
        <f>879.6-263.7+64.3</f>
        <v>680.2</v>
      </c>
      <c r="H114" s="3">
        <v>680.1</v>
      </c>
      <c r="I114" s="3">
        <f t="shared" si="25"/>
        <v>99.985298441634811</v>
      </c>
    </row>
    <row r="115" spans="1:9" x14ac:dyDescent="0.2">
      <c r="A115" s="23" t="s">
        <v>25</v>
      </c>
      <c r="B115" s="5" t="s">
        <v>403</v>
      </c>
      <c r="C115" s="5" t="s">
        <v>387</v>
      </c>
      <c r="D115" s="5" t="s">
        <v>414</v>
      </c>
      <c r="E115" s="20" t="s">
        <v>167</v>
      </c>
      <c r="F115" s="5"/>
      <c r="G115" s="3">
        <f t="shared" ref="G115:H118" si="38">G116</f>
        <v>4773.3999999999996</v>
      </c>
      <c r="H115" s="3">
        <f t="shared" si="38"/>
        <v>4492.8</v>
      </c>
      <c r="I115" s="3">
        <f t="shared" si="25"/>
        <v>94.121590480579883</v>
      </c>
    </row>
    <row r="116" spans="1:9" ht="45" x14ac:dyDescent="0.2">
      <c r="A116" s="23" t="s">
        <v>27</v>
      </c>
      <c r="B116" s="5" t="s">
        <v>403</v>
      </c>
      <c r="C116" s="5" t="s">
        <v>387</v>
      </c>
      <c r="D116" s="5" t="s">
        <v>414</v>
      </c>
      <c r="E116" s="20" t="s">
        <v>168</v>
      </c>
      <c r="F116" s="5"/>
      <c r="G116" s="3">
        <f t="shared" si="38"/>
        <v>4773.3999999999996</v>
      </c>
      <c r="H116" s="3">
        <f t="shared" si="38"/>
        <v>4492.8</v>
      </c>
      <c r="I116" s="3">
        <f t="shared" si="25"/>
        <v>94.121590480579883</v>
      </c>
    </row>
    <row r="117" spans="1:9" ht="30" x14ac:dyDescent="0.2">
      <c r="A117" s="28" t="s">
        <v>483</v>
      </c>
      <c r="B117" s="5" t="s">
        <v>403</v>
      </c>
      <c r="C117" s="5" t="s">
        <v>387</v>
      </c>
      <c r="D117" s="5" t="s">
        <v>414</v>
      </c>
      <c r="E117" s="20" t="s">
        <v>169</v>
      </c>
      <c r="F117" s="5"/>
      <c r="G117" s="3">
        <f t="shared" si="38"/>
        <v>4773.3999999999996</v>
      </c>
      <c r="H117" s="3">
        <f t="shared" si="38"/>
        <v>4492.8</v>
      </c>
      <c r="I117" s="3">
        <f t="shared" si="25"/>
        <v>94.121590480579883</v>
      </c>
    </row>
    <row r="118" spans="1:9" ht="75" x14ac:dyDescent="0.2">
      <c r="A118" s="6" t="s">
        <v>390</v>
      </c>
      <c r="B118" s="5" t="s">
        <v>403</v>
      </c>
      <c r="C118" s="5" t="s">
        <v>387</v>
      </c>
      <c r="D118" s="5" t="s">
        <v>414</v>
      </c>
      <c r="E118" s="20" t="s">
        <v>169</v>
      </c>
      <c r="F118" s="5" t="s">
        <v>391</v>
      </c>
      <c r="G118" s="3">
        <f t="shared" si="38"/>
        <v>4773.3999999999996</v>
      </c>
      <c r="H118" s="3">
        <f t="shared" si="38"/>
        <v>4492.8</v>
      </c>
      <c r="I118" s="3">
        <f t="shared" si="25"/>
        <v>94.121590480579883</v>
      </c>
    </row>
    <row r="119" spans="1:9" ht="30" x14ac:dyDescent="0.2">
      <c r="A119" s="6" t="s">
        <v>417</v>
      </c>
      <c r="B119" s="5" t="s">
        <v>403</v>
      </c>
      <c r="C119" s="5" t="s">
        <v>387</v>
      </c>
      <c r="D119" s="5" t="s">
        <v>414</v>
      </c>
      <c r="E119" s="20" t="s">
        <v>169</v>
      </c>
      <c r="F119" s="5" t="s">
        <v>385</v>
      </c>
      <c r="G119" s="3">
        <f>4384+389.4</f>
        <v>4773.3999999999996</v>
      </c>
      <c r="H119" s="3">
        <v>4492.8</v>
      </c>
      <c r="I119" s="3">
        <f t="shared" si="25"/>
        <v>94.121590480579883</v>
      </c>
    </row>
    <row r="120" spans="1:9" ht="30" x14ac:dyDescent="0.2">
      <c r="A120" s="21" t="s">
        <v>213</v>
      </c>
      <c r="B120" s="5" t="s">
        <v>403</v>
      </c>
      <c r="C120" s="5" t="s">
        <v>387</v>
      </c>
      <c r="D120" s="5" t="s">
        <v>414</v>
      </c>
      <c r="E120" s="20" t="s">
        <v>214</v>
      </c>
      <c r="F120" s="30"/>
      <c r="G120" s="3">
        <f>G121+G135</f>
        <v>82095.899999999994</v>
      </c>
      <c r="H120" s="3">
        <f>H121+H135</f>
        <v>78605.099999999991</v>
      </c>
      <c r="I120" s="3">
        <f t="shared" si="25"/>
        <v>95.747899712409506</v>
      </c>
    </row>
    <row r="121" spans="1:9" ht="30" x14ac:dyDescent="0.2">
      <c r="A121" s="21" t="s">
        <v>215</v>
      </c>
      <c r="B121" s="5" t="s">
        <v>403</v>
      </c>
      <c r="C121" s="5" t="s">
        <v>387</v>
      </c>
      <c r="D121" s="5" t="s">
        <v>414</v>
      </c>
      <c r="E121" s="20" t="s">
        <v>216</v>
      </c>
      <c r="F121" s="30"/>
      <c r="G121" s="3">
        <f>G122+G129</f>
        <v>16710.2</v>
      </c>
      <c r="H121" s="3">
        <f>H122+H129</f>
        <v>15396.4</v>
      </c>
      <c r="I121" s="3">
        <f t="shared" si="25"/>
        <v>92.137736232959497</v>
      </c>
    </row>
    <row r="122" spans="1:9" ht="60" x14ac:dyDescent="0.2">
      <c r="A122" s="23" t="s">
        <v>217</v>
      </c>
      <c r="B122" s="5" t="s">
        <v>403</v>
      </c>
      <c r="C122" s="5" t="s">
        <v>387</v>
      </c>
      <c r="D122" s="5" t="s">
        <v>414</v>
      </c>
      <c r="E122" s="20" t="s">
        <v>218</v>
      </c>
      <c r="F122" s="30"/>
      <c r="G122" s="3">
        <f t="shared" ref="G122:H122" si="39">G123+G126</f>
        <v>15945.2</v>
      </c>
      <c r="H122" s="3">
        <f t="shared" si="39"/>
        <v>14681.4</v>
      </c>
      <c r="I122" s="3">
        <f t="shared" si="25"/>
        <v>92.074103805533952</v>
      </c>
    </row>
    <row r="123" spans="1:9" ht="45" x14ac:dyDescent="0.2">
      <c r="A123" s="25" t="s">
        <v>219</v>
      </c>
      <c r="B123" s="5" t="s">
        <v>403</v>
      </c>
      <c r="C123" s="5" t="s">
        <v>387</v>
      </c>
      <c r="D123" s="5" t="s">
        <v>414</v>
      </c>
      <c r="E123" s="20" t="s">
        <v>220</v>
      </c>
      <c r="F123" s="30"/>
      <c r="G123" s="3">
        <f t="shared" ref="G123:H124" si="40">G124</f>
        <v>6850</v>
      </c>
      <c r="H123" s="3">
        <f t="shared" si="40"/>
        <v>6049.6</v>
      </c>
      <c r="I123" s="3">
        <f t="shared" si="25"/>
        <v>88.315328467153293</v>
      </c>
    </row>
    <row r="124" spans="1:9" ht="30" x14ac:dyDescent="0.2">
      <c r="A124" s="6" t="s">
        <v>394</v>
      </c>
      <c r="B124" s="5" t="s">
        <v>403</v>
      </c>
      <c r="C124" s="5" t="s">
        <v>387</v>
      </c>
      <c r="D124" s="5" t="s">
        <v>414</v>
      </c>
      <c r="E124" s="20" t="s">
        <v>220</v>
      </c>
      <c r="F124" s="5">
        <v>200</v>
      </c>
      <c r="G124" s="3">
        <f t="shared" si="40"/>
        <v>6850</v>
      </c>
      <c r="H124" s="3">
        <f t="shared" si="40"/>
        <v>6049.6</v>
      </c>
      <c r="I124" s="3">
        <f t="shared" si="25"/>
        <v>88.315328467153293</v>
      </c>
    </row>
    <row r="125" spans="1:9" ht="45" x14ac:dyDescent="0.2">
      <c r="A125" s="6" t="s">
        <v>396</v>
      </c>
      <c r="B125" s="5" t="s">
        <v>403</v>
      </c>
      <c r="C125" s="5" t="s">
        <v>387</v>
      </c>
      <c r="D125" s="5" t="s">
        <v>414</v>
      </c>
      <c r="E125" s="20" t="s">
        <v>220</v>
      </c>
      <c r="F125" s="5">
        <v>240</v>
      </c>
      <c r="G125" s="3">
        <v>6850</v>
      </c>
      <c r="H125" s="3">
        <v>6049.6</v>
      </c>
      <c r="I125" s="3">
        <f t="shared" si="25"/>
        <v>88.315328467153293</v>
      </c>
    </row>
    <row r="126" spans="1:9" ht="30" x14ac:dyDescent="0.2">
      <c r="A126" s="21" t="s">
        <v>221</v>
      </c>
      <c r="B126" s="5" t="s">
        <v>403</v>
      </c>
      <c r="C126" s="5" t="s">
        <v>387</v>
      </c>
      <c r="D126" s="5" t="s">
        <v>414</v>
      </c>
      <c r="E126" s="20" t="s">
        <v>222</v>
      </c>
      <c r="F126" s="30"/>
      <c r="G126" s="3">
        <f t="shared" ref="G126:H127" si="41">G127</f>
        <v>9095.2000000000007</v>
      </c>
      <c r="H126" s="3">
        <f t="shared" si="41"/>
        <v>8631.7999999999993</v>
      </c>
      <c r="I126" s="3">
        <f t="shared" si="25"/>
        <v>94.905004837716575</v>
      </c>
    </row>
    <row r="127" spans="1:9" ht="30" x14ac:dyDescent="0.2">
      <c r="A127" s="6" t="s">
        <v>394</v>
      </c>
      <c r="B127" s="5" t="s">
        <v>403</v>
      </c>
      <c r="C127" s="5" t="s">
        <v>387</v>
      </c>
      <c r="D127" s="5" t="s">
        <v>414</v>
      </c>
      <c r="E127" s="20" t="s">
        <v>222</v>
      </c>
      <c r="F127" s="5">
        <v>200</v>
      </c>
      <c r="G127" s="3">
        <f t="shared" si="41"/>
        <v>9095.2000000000007</v>
      </c>
      <c r="H127" s="3">
        <f t="shared" si="41"/>
        <v>8631.7999999999993</v>
      </c>
      <c r="I127" s="3">
        <f t="shared" si="25"/>
        <v>94.905004837716575</v>
      </c>
    </row>
    <row r="128" spans="1:9" ht="45" x14ac:dyDescent="0.2">
      <c r="A128" s="6" t="s">
        <v>396</v>
      </c>
      <c r="B128" s="5" t="s">
        <v>403</v>
      </c>
      <c r="C128" s="5" t="s">
        <v>387</v>
      </c>
      <c r="D128" s="5" t="s">
        <v>414</v>
      </c>
      <c r="E128" s="20" t="s">
        <v>222</v>
      </c>
      <c r="F128" s="5">
        <v>240</v>
      </c>
      <c r="G128" s="3">
        <f>12600-3504.8</f>
        <v>9095.2000000000007</v>
      </c>
      <c r="H128" s="3">
        <v>8631.7999999999993</v>
      </c>
      <c r="I128" s="3">
        <f t="shared" si="25"/>
        <v>94.905004837716575</v>
      </c>
    </row>
    <row r="129" spans="1:9" ht="45" x14ac:dyDescent="0.2">
      <c r="A129" s="23" t="s">
        <v>541</v>
      </c>
      <c r="B129" s="5" t="s">
        <v>403</v>
      </c>
      <c r="C129" s="5" t="s">
        <v>387</v>
      </c>
      <c r="D129" s="5" t="s">
        <v>414</v>
      </c>
      <c r="E129" s="20" t="s">
        <v>542</v>
      </c>
      <c r="F129" s="30"/>
      <c r="G129" s="3">
        <f>G130</f>
        <v>765</v>
      </c>
      <c r="H129" s="3">
        <f>H130</f>
        <v>715</v>
      </c>
      <c r="I129" s="3">
        <f t="shared" si="25"/>
        <v>93.464052287581694</v>
      </c>
    </row>
    <row r="130" spans="1:9" ht="45" x14ac:dyDescent="0.2">
      <c r="A130" s="23" t="s">
        <v>543</v>
      </c>
      <c r="B130" s="5" t="s">
        <v>403</v>
      </c>
      <c r="C130" s="5" t="s">
        <v>387</v>
      </c>
      <c r="D130" s="5" t="s">
        <v>414</v>
      </c>
      <c r="E130" s="20" t="s">
        <v>544</v>
      </c>
      <c r="F130" s="30"/>
      <c r="G130" s="3">
        <f>G131+G133</f>
        <v>765</v>
      </c>
      <c r="H130" s="3">
        <f>H131+H133</f>
        <v>715</v>
      </c>
      <c r="I130" s="3">
        <f t="shared" si="25"/>
        <v>93.464052287581694</v>
      </c>
    </row>
    <row r="131" spans="1:9" ht="75" x14ac:dyDescent="0.2">
      <c r="A131" s="58" t="s">
        <v>390</v>
      </c>
      <c r="B131" s="5" t="s">
        <v>403</v>
      </c>
      <c r="C131" s="5" t="s">
        <v>387</v>
      </c>
      <c r="D131" s="5" t="s">
        <v>414</v>
      </c>
      <c r="E131" s="20" t="s">
        <v>544</v>
      </c>
      <c r="F131" s="5" t="s">
        <v>391</v>
      </c>
      <c r="G131" s="3">
        <f>G132</f>
        <v>654</v>
      </c>
      <c r="H131" s="3">
        <f>H132</f>
        <v>653.70000000000005</v>
      </c>
      <c r="I131" s="3">
        <f t="shared" si="25"/>
        <v>99.954128440366986</v>
      </c>
    </row>
    <row r="132" spans="1:9" ht="30" x14ac:dyDescent="0.2">
      <c r="A132" s="58" t="s">
        <v>392</v>
      </c>
      <c r="B132" s="5" t="s">
        <v>403</v>
      </c>
      <c r="C132" s="5" t="s">
        <v>387</v>
      </c>
      <c r="D132" s="5" t="s">
        <v>414</v>
      </c>
      <c r="E132" s="20" t="s">
        <v>544</v>
      </c>
      <c r="F132" s="5" t="s">
        <v>393</v>
      </c>
      <c r="G132" s="3">
        <f>682.2-28.2</f>
        <v>654</v>
      </c>
      <c r="H132" s="3">
        <v>653.70000000000005</v>
      </c>
      <c r="I132" s="3">
        <f t="shared" si="25"/>
        <v>99.954128440366986</v>
      </c>
    </row>
    <row r="133" spans="1:9" ht="30" x14ac:dyDescent="0.2">
      <c r="A133" s="6" t="s">
        <v>394</v>
      </c>
      <c r="B133" s="5" t="s">
        <v>403</v>
      </c>
      <c r="C133" s="5" t="s">
        <v>387</v>
      </c>
      <c r="D133" s="5" t="s">
        <v>414</v>
      </c>
      <c r="E133" s="20" t="s">
        <v>544</v>
      </c>
      <c r="F133" s="5">
        <v>200</v>
      </c>
      <c r="G133" s="3">
        <f>G134</f>
        <v>111</v>
      </c>
      <c r="H133" s="3">
        <f>H134</f>
        <v>61.3</v>
      </c>
      <c r="I133" s="3">
        <f t="shared" si="25"/>
        <v>55.22522522522523</v>
      </c>
    </row>
    <row r="134" spans="1:9" ht="45" x14ac:dyDescent="0.2">
      <c r="A134" s="6" t="s">
        <v>396</v>
      </c>
      <c r="B134" s="5" t="s">
        <v>403</v>
      </c>
      <c r="C134" s="5" t="s">
        <v>387</v>
      </c>
      <c r="D134" s="5" t="s">
        <v>414</v>
      </c>
      <c r="E134" s="20" t="s">
        <v>544</v>
      </c>
      <c r="F134" s="5">
        <v>240</v>
      </c>
      <c r="G134" s="3">
        <f>82.8+28.2</f>
        <v>111</v>
      </c>
      <c r="H134" s="3">
        <v>61.3</v>
      </c>
      <c r="I134" s="3">
        <f t="shared" si="25"/>
        <v>55.22522522522523</v>
      </c>
    </row>
    <row r="135" spans="1:9" x14ac:dyDescent="0.2">
      <c r="A135" s="21" t="s">
        <v>231</v>
      </c>
      <c r="B135" s="5" t="s">
        <v>403</v>
      </c>
      <c r="C135" s="5" t="s">
        <v>387</v>
      </c>
      <c r="D135" s="5" t="s">
        <v>414</v>
      </c>
      <c r="E135" s="20" t="s">
        <v>232</v>
      </c>
      <c r="F135" s="5"/>
      <c r="G135" s="3">
        <f t="shared" ref="G135:H135" si="42">G136</f>
        <v>65385.7</v>
      </c>
      <c r="H135" s="3">
        <f t="shared" si="42"/>
        <v>63208.7</v>
      </c>
      <c r="I135" s="3">
        <f t="shared" si="25"/>
        <v>96.670525818336429</v>
      </c>
    </row>
    <row r="136" spans="1:9" ht="45" x14ac:dyDescent="0.2">
      <c r="A136" s="21" t="s">
        <v>27</v>
      </c>
      <c r="B136" s="5" t="s">
        <v>403</v>
      </c>
      <c r="C136" s="5" t="s">
        <v>387</v>
      </c>
      <c r="D136" s="5" t="s">
        <v>414</v>
      </c>
      <c r="E136" s="20" t="s">
        <v>233</v>
      </c>
      <c r="F136" s="5"/>
      <c r="G136" s="3">
        <f>G137+G148+G157+G144</f>
        <v>65385.7</v>
      </c>
      <c r="H136" s="3">
        <f>H137+H148+H157+H144</f>
        <v>63208.7</v>
      </c>
      <c r="I136" s="3">
        <f t="shared" si="25"/>
        <v>96.670525818336429</v>
      </c>
    </row>
    <row r="137" spans="1:9" ht="30" x14ac:dyDescent="0.2">
      <c r="A137" s="21" t="s">
        <v>29</v>
      </c>
      <c r="B137" s="5" t="s">
        <v>403</v>
      </c>
      <c r="C137" s="5" t="s">
        <v>387</v>
      </c>
      <c r="D137" s="5" t="s">
        <v>414</v>
      </c>
      <c r="E137" s="20" t="s">
        <v>238</v>
      </c>
      <c r="F137" s="30"/>
      <c r="G137" s="3">
        <f t="shared" ref="G137:H137" si="43">G138+G140+G142</f>
        <v>12913.5</v>
      </c>
      <c r="H137" s="3">
        <f t="shared" si="43"/>
        <v>12678</v>
      </c>
      <c r="I137" s="3">
        <f t="shared" si="25"/>
        <v>98.176327099546995</v>
      </c>
    </row>
    <row r="138" spans="1:9" ht="75" x14ac:dyDescent="0.2">
      <c r="A138" s="6" t="s">
        <v>390</v>
      </c>
      <c r="B138" s="5" t="s">
        <v>403</v>
      </c>
      <c r="C138" s="5" t="s">
        <v>387</v>
      </c>
      <c r="D138" s="5" t="s">
        <v>414</v>
      </c>
      <c r="E138" s="20" t="s">
        <v>238</v>
      </c>
      <c r="F138" s="5" t="s">
        <v>391</v>
      </c>
      <c r="G138" s="3">
        <f t="shared" ref="G138:H138" si="44">G139</f>
        <v>12483.8</v>
      </c>
      <c r="H138" s="3">
        <f t="shared" si="44"/>
        <v>12299</v>
      </c>
      <c r="I138" s="3">
        <f t="shared" si="25"/>
        <v>98.519681507233386</v>
      </c>
    </row>
    <row r="139" spans="1:9" ht="30" x14ac:dyDescent="0.2">
      <c r="A139" s="6" t="s">
        <v>392</v>
      </c>
      <c r="B139" s="5" t="s">
        <v>403</v>
      </c>
      <c r="C139" s="5" t="s">
        <v>387</v>
      </c>
      <c r="D139" s="5" t="s">
        <v>414</v>
      </c>
      <c r="E139" s="20" t="s">
        <v>238</v>
      </c>
      <c r="F139" s="5" t="s">
        <v>393</v>
      </c>
      <c r="G139" s="3">
        <f>8932.4+3300+251.4</f>
        <v>12483.8</v>
      </c>
      <c r="H139" s="3">
        <v>12299</v>
      </c>
      <c r="I139" s="3">
        <f t="shared" si="25"/>
        <v>98.519681507233386</v>
      </c>
    </row>
    <row r="140" spans="1:9" ht="30" x14ac:dyDescent="0.2">
      <c r="A140" s="6" t="s">
        <v>394</v>
      </c>
      <c r="B140" s="5" t="s">
        <v>403</v>
      </c>
      <c r="C140" s="5" t="s">
        <v>387</v>
      </c>
      <c r="D140" s="5" t="s">
        <v>414</v>
      </c>
      <c r="E140" s="20" t="s">
        <v>238</v>
      </c>
      <c r="F140" s="5" t="s">
        <v>395</v>
      </c>
      <c r="G140" s="3">
        <f t="shared" ref="G140:H140" si="45">G141</f>
        <v>321.70000000000005</v>
      </c>
      <c r="H140" s="3">
        <f t="shared" si="45"/>
        <v>271.39999999999998</v>
      </c>
      <c r="I140" s="3">
        <f t="shared" ref="I140:I202" si="46">H140/G140*100</f>
        <v>84.364314578800105</v>
      </c>
    </row>
    <row r="141" spans="1:9" ht="45" x14ac:dyDescent="0.2">
      <c r="A141" s="6" t="s">
        <v>396</v>
      </c>
      <c r="B141" s="5" t="s">
        <v>403</v>
      </c>
      <c r="C141" s="5" t="s">
        <v>387</v>
      </c>
      <c r="D141" s="5" t="s">
        <v>414</v>
      </c>
      <c r="E141" s="20" t="s">
        <v>238</v>
      </c>
      <c r="F141" s="5" t="s">
        <v>397</v>
      </c>
      <c r="G141" s="3">
        <f>771.7-300-150</f>
        <v>321.70000000000005</v>
      </c>
      <c r="H141" s="3">
        <v>271.39999999999998</v>
      </c>
      <c r="I141" s="3">
        <f t="shared" si="46"/>
        <v>84.364314578800105</v>
      </c>
    </row>
    <row r="142" spans="1:9" x14ac:dyDescent="0.2">
      <c r="A142" s="6" t="s">
        <v>398</v>
      </c>
      <c r="B142" s="5" t="s">
        <v>403</v>
      </c>
      <c r="C142" s="5" t="s">
        <v>387</v>
      </c>
      <c r="D142" s="5" t="s">
        <v>414</v>
      </c>
      <c r="E142" s="20" t="s">
        <v>238</v>
      </c>
      <c r="F142" s="5" t="s">
        <v>399</v>
      </c>
      <c r="G142" s="3">
        <f t="shared" ref="G142:H142" si="47">G143</f>
        <v>108</v>
      </c>
      <c r="H142" s="3">
        <f t="shared" si="47"/>
        <v>107.6</v>
      </c>
      <c r="I142" s="3">
        <f t="shared" si="46"/>
        <v>99.629629629629619</v>
      </c>
    </row>
    <row r="143" spans="1:9" x14ac:dyDescent="0.2">
      <c r="A143" s="58" t="s">
        <v>400</v>
      </c>
      <c r="B143" s="5" t="s">
        <v>403</v>
      </c>
      <c r="C143" s="5" t="s">
        <v>387</v>
      </c>
      <c r="D143" s="5" t="s">
        <v>414</v>
      </c>
      <c r="E143" s="20" t="s">
        <v>238</v>
      </c>
      <c r="F143" s="5" t="s">
        <v>401</v>
      </c>
      <c r="G143" s="3">
        <f>113-5</f>
        <v>108</v>
      </c>
      <c r="H143" s="3">
        <v>107.6</v>
      </c>
      <c r="I143" s="3">
        <f t="shared" si="46"/>
        <v>99.629629629629619</v>
      </c>
    </row>
    <row r="144" spans="1:9" x14ac:dyDescent="0.2">
      <c r="A144" s="25" t="s">
        <v>245</v>
      </c>
      <c r="B144" s="5" t="s">
        <v>403</v>
      </c>
      <c r="C144" s="5" t="s">
        <v>387</v>
      </c>
      <c r="D144" s="5" t="s">
        <v>414</v>
      </c>
      <c r="E144" s="41" t="s">
        <v>246</v>
      </c>
      <c r="F144" s="5"/>
      <c r="G144" s="3">
        <f t="shared" ref="G144:H144" si="48">G145</f>
        <v>559.20000000000005</v>
      </c>
      <c r="H144" s="3">
        <f t="shared" si="48"/>
        <v>470.5</v>
      </c>
      <c r="I144" s="3">
        <f t="shared" si="46"/>
        <v>84.138054363376241</v>
      </c>
    </row>
    <row r="145" spans="1:9" x14ac:dyDescent="0.2">
      <c r="A145" s="6" t="s">
        <v>398</v>
      </c>
      <c r="B145" s="5" t="s">
        <v>403</v>
      </c>
      <c r="C145" s="5" t="s">
        <v>387</v>
      </c>
      <c r="D145" s="5" t="s">
        <v>414</v>
      </c>
      <c r="E145" s="41" t="s">
        <v>246</v>
      </c>
      <c r="F145" s="5" t="s">
        <v>399</v>
      </c>
      <c r="G145" s="3">
        <f t="shared" ref="G145:H145" si="49">G146+G147</f>
        <v>559.20000000000005</v>
      </c>
      <c r="H145" s="3">
        <f t="shared" si="49"/>
        <v>470.5</v>
      </c>
      <c r="I145" s="3">
        <f t="shared" si="46"/>
        <v>84.138054363376241</v>
      </c>
    </row>
    <row r="146" spans="1:9" x14ac:dyDescent="0.2">
      <c r="A146" s="58" t="s">
        <v>400</v>
      </c>
      <c r="B146" s="5" t="s">
        <v>403</v>
      </c>
      <c r="C146" s="5" t="s">
        <v>387</v>
      </c>
      <c r="D146" s="5" t="s">
        <v>414</v>
      </c>
      <c r="E146" s="41" t="s">
        <v>246</v>
      </c>
      <c r="F146" s="5" t="s">
        <v>401</v>
      </c>
      <c r="G146" s="3">
        <f>410+85-24.4</f>
        <v>470.6</v>
      </c>
      <c r="H146" s="3">
        <v>470.5</v>
      </c>
      <c r="I146" s="3">
        <f t="shared" si="46"/>
        <v>99.978750531236713</v>
      </c>
    </row>
    <row r="147" spans="1:9" ht="45" x14ac:dyDescent="0.2">
      <c r="A147" s="6" t="s">
        <v>495</v>
      </c>
      <c r="B147" s="5" t="s">
        <v>403</v>
      </c>
      <c r="C147" s="5" t="s">
        <v>387</v>
      </c>
      <c r="D147" s="5" t="s">
        <v>414</v>
      </c>
      <c r="E147" s="41" t="s">
        <v>246</v>
      </c>
      <c r="F147" s="5" t="s">
        <v>494</v>
      </c>
      <c r="G147" s="3">
        <v>88.6</v>
      </c>
      <c r="H147" s="3">
        <v>0</v>
      </c>
      <c r="I147" s="3">
        <f t="shared" si="46"/>
        <v>0</v>
      </c>
    </row>
    <row r="148" spans="1:9" ht="60" x14ac:dyDescent="0.2">
      <c r="A148" s="25" t="s">
        <v>241</v>
      </c>
      <c r="B148" s="5" t="s">
        <v>403</v>
      </c>
      <c r="C148" s="5" t="s">
        <v>387</v>
      </c>
      <c r="D148" s="5" t="s">
        <v>414</v>
      </c>
      <c r="E148" s="41" t="s">
        <v>242</v>
      </c>
      <c r="F148" s="30"/>
      <c r="G148" s="3">
        <f>G149+G151+G155+G153</f>
        <v>39643</v>
      </c>
      <c r="H148" s="3">
        <f>H149+H151+H155+H153</f>
        <v>39035.399999999994</v>
      </c>
      <c r="I148" s="3">
        <f t="shared" si="46"/>
        <v>98.467320838483445</v>
      </c>
    </row>
    <row r="149" spans="1:9" ht="75" x14ac:dyDescent="0.2">
      <c r="A149" s="6" t="s">
        <v>390</v>
      </c>
      <c r="B149" s="5" t="s">
        <v>403</v>
      </c>
      <c r="C149" s="5" t="s">
        <v>387</v>
      </c>
      <c r="D149" s="5" t="s">
        <v>414</v>
      </c>
      <c r="E149" s="41" t="s">
        <v>242</v>
      </c>
      <c r="F149" s="5" t="s">
        <v>391</v>
      </c>
      <c r="G149" s="3">
        <f t="shared" ref="G149:H149" si="50">G150</f>
        <v>37873.4</v>
      </c>
      <c r="H149" s="3">
        <f t="shared" si="50"/>
        <v>37660.199999999997</v>
      </c>
      <c r="I149" s="3">
        <f t="shared" si="46"/>
        <v>99.437071929111184</v>
      </c>
    </row>
    <row r="150" spans="1:9" ht="30" x14ac:dyDescent="0.2">
      <c r="A150" s="58" t="s">
        <v>417</v>
      </c>
      <c r="B150" s="5" t="s">
        <v>403</v>
      </c>
      <c r="C150" s="5" t="s">
        <v>387</v>
      </c>
      <c r="D150" s="5" t="s">
        <v>414</v>
      </c>
      <c r="E150" s="41" t="s">
        <v>242</v>
      </c>
      <c r="F150" s="5" t="s">
        <v>385</v>
      </c>
      <c r="G150" s="3">
        <v>37873.4</v>
      </c>
      <c r="H150" s="3">
        <v>37660.199999999997</v>
      </c>
      <c r="I150" s="3">
        <f t="shared" si="46"/>
        <v>99.437071929111184</v>
      </c>
    </row>
    <row r="151" spans="1:9" ht="30" x14ac:dyDescent="0.2">
      <c r="A151" s="6" t="s">
        <v>394</v>
      </c>
      <c r="B151" s="5" t="s">
        <v>403</v>
      </c>
      <c r="C151" s="5" t="s">
        <v>387</v>
      </c>
      <c r="D151" s="5" t="s">
        <v>414</v>
      </c>
      <c r="E151" s="41" t="s">
        <v>242</v>
      </c>
      <c r="F151" s="5" t="s">
        <v>395</v>
      </c>
      <c r="G151" s="3">
        <f t="shared" ref="G151:H151" si="51">G152</f>
        <v>1393.1</v>
      </c>
      <c r="H151" s="3">
        <f t="shared" si="51"/>
        <v>1211.4000000000001</v>
      </c>
      <c r="I151" s="3">
        <f t="shared" si="46"/>
        <v>86.95714593352956</v>
      </c>
    </row>
    <row r="152" spans="1:9" ht="45" x14ac:dyDescent="0.2">
      <c r="A152" s="6" t="s">
        <v>396</v>
      </c>
      <c r="B152" s="5" t="s">
        <v>403</v>
      </c>
      <c r="C152" s="5" t="s">
        <v>387</v>
      </c>
      <c r="D152" s="5" t="s">
        <v>414</v>
      </c>
      <c r="E152" s="41" t="s">
        <v>242</v>
      </c>
      <c r="F152" s="5" t="s">
        <v>397</v>
      </c>
      <c r="G152" s="3">
        <f>1543.1-150</f>
        <v>1393.1</v>
      </c>
      <c r="H152" s="3">
        <v>1211.4000000000001</v>
      </c>
      <c r="I152" s="3">
        <f t="shared" si="46"/>
        <v>86.95714593352956</v>
      </c>
    </row>
    <row r="153" spans="1:9" ht="30" x14ac:dyDescent="0.2">
      <c r="A153" s="58" t="s">
        <v>408</v>
      </c>
      <c r="B153" s="5" t="s">
        <v>403</v>
      </c>
      <c r="C153" s="5" t="s">
        <v>387</v>
      </c>
      <c r="D153" s="5" t="s">
        <v>414</v>
      </c>
      <c r="E153" s="41" t="s">
        <v>242</v>
      </c>
      <c r="F153" s="5" t="s">
        <v>409</v>
      </c>
      <c r="G153" s="3">
        <f>G154</f>
        <v>34.6</v>
      </c>
      <c r="H153" s="3">
        <f>H154</f>
        <v>34.6</v>
      </c>
      <c r="I153" s="3">
        <f t="shared" si="46"/>
        <v>100</v>
      </c>
    </row>
    <row r="154" spans="1:9" ht="30" x14ac:dyDescent="0.2">
      <c r="A154" s="10" t="s">
        <v>410</v>
      </c>
      <c r="B154" s="5" t="s">
        <v>403</v>
      </c>
      <c r="C154" s="5" t="s">
        <v>387</v>
      </c>
      <c r="D154" s="5" t="s">
        <v>414</v>
      </c>
      <c r="E154" s="41" t="s">
        <v>242</v>
      </c>
      <c r="F154" s="5" t="s">
        <v>411</v>
      </c>
      <c r="G154" s="3">
        <v>34.6</v>
      </c>
      <c r="H154" s="3">
        <v>34.6</v>
      </c>
      <c r="I154" s="3">
        <f t="shared" si="46"/>
        <v>100</v>
      </c>
    </row>
    <row r="155" spans="1:9" x14ac:dyDescent="0.2">
      <c r="A155" s="6" t="s">
        <v>398</v>
      </c>
      <c r="B155" s="5" t="s">
        <v>403</v>
      </c>
      <c r="C155" s="5" t="s">
        <v>387</v>
      </c>
      <c r="D155" s="5" t="s">
        <v>414</v>
      </c>
      <c r="E155" s="41" t="s">
        <v>242</v>
      </c>
      <c r="F155" s="5" t="s">
        <v>399</v>
      </c>
      <c r="G155" s="3">
        <f t="shared" ref="G155:H155" si="52">G156</f>
        <v>341.9</v>
      </c>
      <c r="H155" s="3">
        <f t="shared" si="52"/>
        <v>129.19999999999999</v>
      </c>
      <c r="I155" s="3">
        <f t="shared" si="46"/>
        <v>37.78882714243931</v>
      </c>
    </row>
    <row r="156" spans="1:9" x14ac:dyDescent="0.2">
      <c r="A156" s="58" t="s">
        <v>400</v>
      </c>
      <c r="B156" s="5" t="s">
        <v>403</v>
      </c>
      <c r="C156" s="5" t="s">
        <v>387</v>
      </c>
      <c r="D156" s="5" t="s">
        <v>414</v>
      </c>
      <c r="E156" s="41" t="s">
        <v>242</v>
      </c>
      <c r="F156" s="5" t="s">
        <v>401</v>
      </c>
      <c r="G156" s="3">
        <v>341.9</v>
      </c>
      <c r="H156" s="3">
        <v>129.19999999999999</v>
      </c>
      <c r="I156" s="3">
        <f t="shared" si="46"/>
        <v>37.78882714243931</v>
      </c>
    </row>
    <row r="157" spans="1:9" ht="60" x14ac:dyDescent="0.2">
      <c r="A157" s="25" t="s">
        <v>243</v>
      </c>
      <c r="B157" s="5" t="s">
        <v>403</v>
      </c>
      <c r="C157" s="5" t="s">
        <v>387</v>
      </c>
      <c r="D157" s="5" t="s">
        <v>414</v>
      </c>
      <c r="E157" s="41" t="s">
        <v>244</v>
      </c>
      <c r="F157" s="30"/>
      <c r="G157" s="3">
        <f>G158+G160+G164+G162</f>
        <v>12270</v>
      </c>
      <c r="H157" s="3">
        <f>H158+H160+H164+H162</f>
        <v>11024.800000000001</v>
      </c>
      <c r="I157" s="3">
        <f t="shared" si="46"/>
        <v>89.851670741646302</v>
      </c>
    </row>
    <row r="158" spans="1:9" ht="75" x14ac:dyDescent="0.2">
      <c r="A158" s="6" t="s">
        <v>390</v>
      </c>
      <c r="B158" s="5" t="s">
        <v>403</v>
      </c>
      <c r="C158" s="5" t="s">
        <v>387</v>
      </c>
      <c r="D158" s="5" t="s">
        <v>414</v>
      </c>
      <c r="E158" s="41" t="s">
        <v>244</v>
      </c>
      <c r="F158" s="5" t="s">
        <v>391</v>
      </c>
      <c r="G158" s="3">
        <f t="shared" ref="G158:H158" si="53">G159</f>
        <v>11668.3</v>
      </c>
      <c r="H158" s="3">
        <f t="shared" si="53"/>
        <v>10484.6</v>
      </c>
      <c r="I158" s="3">
        <f t="shared" si="46"/>
        <v>89.855420241166257</v>
      </c>
    </row>
    <row r="159" spans="1:9" ht="30" x14ac:dyDescent="0.2">
      <c r="A159" s="58" t="s">
        <v>417</v>
      </c>
      <c r="B159" s="5" t="s">
        <v>403</v>
      </c>
      <c r="C159" s="5" t="s">
        <v>387</v>
      </c>
      <c r="D159" s="5" t="s">
        <v>414</v>
      </c>
      <c r="E159" s="41" t="s">
        <v>244</v>
      </c>
      <c r="F159" s="5" t="s">
        <v>385</v>
      </c>
      <c r="G159" s="3">
        <f>12668.3-1000</f>
        <v>11668.3</v>
      </c>
      <c r="H159" s="3">
        <v>10484.6</v>
      </c>
      <c r="I159" s="3">
        <f t="shared" si="46"/>
        <v>89.855420241166257</v>
      </c>
    </row>
    <row r="160" spans="1:9" ht="30" x14ac:dyDescent="0.2">
      <c r="A160" s="6" t="s">
        <v>394</v>
      </c>
      <c r="B160" s="5" t="s">
        <v>403</v>
      </c>
      <c r="C160" s="5" t="s">
        <v>387</v>
      </c>
      <c r="D160" s="5" t="s">
        <v>414</v>
      </c>
      <c r="E160" s="41" t="s">
        <v>244</v>
      </c>
      <c r="F160" s="5" t="s">
        <v>395</v>
      </c>
      <c r="G160" s="3">
        <f t="shared" ref="G160:H160" si="54">G161</f>
        <v>460</v>
      </c>
      <c r="H160" s="3">
        <f t="shared" si="54"/>
        <v>426.7</v>
      </c>
      <c r="I160" s="3">
        <f t="shared" si="46"/>
        <v>92.760869565217391</v>
      </c>
    </row>
    <row r="161" spans="1:9" ht="45" x14ac:dyDescent="0.2">
      <c r="A161" s="6" t="s">
        <v>396</v>
      </c>
      <c r="B161" s="5" t="s">
        <v>403</v>
      </c>
      <c r="C161" s="5" t="s">
        <v>387</v>
      </c>
      <c r="D161" s="5" t="s">
        <v>414</v>
      </c>
      <c r="E161" s="41" t="s">
        <v>244</v>
      </c>
      <c r="F161" s="5" t="s">
        <v>397</v>
      </c>
      <c r="G161" s="3">
        <f>580-120</f>
        <v>460</v>
      </c>
      <c r="H161" s="3">
        <v>426.7</v>
      </c>
      <c r="I161" s="3">
        <f t="shared" si="46"/>
        <v>92.760869565217391</v>
      </c>
    </row>
    <row r="162" spans="1:9" ht="30" x14ac:dyDescent="0.2">
      <c r="A162" s="58" t="s">
        <v>408</v>
      </c>
      <c r="B162" s="5" t="s">
        <v>403</v>
      </c>
      <c r="C162" s="5" t="s">
        <v>387</v>
      </c>
      <c r="D162" s="5" t="s">
        <v>414</v>
      </c>
      <c r="E162" s="41" t="s">
        <v>244</v>
      </c>
      <c r="F162" s="5" t="s">
        <v>409</v>
      </c>
      <c r="G162" s="3">
        <f>G163</f>
        <v>81.7</v>
      </c>
      <c r="H162" s="3">
        <f>H163</f>
        <v>81.7</v>
      </c>
      <c r="I162" s="3">
        <f t="shared" si="46"/>
        <v>100</v>
      </c>
    </row>
    <row r="163" spans="1:9" ht="30" x14ac:dyDescent="0.2">
      <c r="A163" s="10" t="s">
        <v>410</v>
      </c>
      <c r="B163" s="5" t="s">
        <v>403</v>
      </c>
      <c r="C163" s="5" t="s">
        <v>387</v>
      </c>
      <c r="D163" s="5" t="s">
        <v>414</v>
      </c>
      <c r="E163" s="41" t="s">
        <v>244</v>
      </c>
      <c r="F163" s="5" t="s">
        <v>411</v>
      </c>
      <c r="G163" s="3">
        <v>81.7</v>
      </c>
      <c r="H163" s="3">
        <v>81.7</v>
      </c>
      <c r="I163" s="3">
        <f t="shared" si="46"/>
        <v>100</v>
      </c>
    </row>
    <row r="164" spans="1:9" x14ac:dyDescent="0.2">
      <c r="A164" s="6" t="s">
        <v>398</v>
      </c>
      <c r="B164" s="5" t="s">
        <v>403</v>
      </c>
      <c r="C164" s="5" t="s">
        <v>387</v>
      </c>
      <c r="D164" s="5" t="s">
        <v>414</v>
      </c>
      <c r="E164" s="41" t="s">
        <v>244</v>
      </c>
      <c r="F164" s="5" t="s">
        <v>399</v>
      </c>
      <c r="G164" s="3">
        <f t="shared" ref="G164:H164" si="55">G165</f>
        <v>60</v>
      </c>
      <c r="H164" s="3">
        <f t="shared" si="55"/>
        <v>31.8</v>
      </c>
      <c r="I164" s="3">
        <f t="shared" si="46"/>
        <v>53</v>
      </c>
    </row>
    <row r="165" spans="1:9" x14ac:dyDescent="0.2">
      <c r="A165" s="58" t="s">
        <v>400</v>
      </c>
      <c r="B165" s="5" t="s">
        <v>403</v>
      </c>
      <c r="C165" s="5" t="s">
        <v>387</v>
      </c>
      <c r="D165" s="5" t="s">
        <v>414</v>
      </c>
      <c r="E165" s="41" t="s">
        <v>244</v>
      </c>
      <c r="F165" s="5" t="s">
        <v>401</v>
      </c>
      <c r="G165" s="3">
        <v>60</v>
      </c>
      <c r="H165" s="3">
        <v>31.8</v>
      </c>
      <c r="I165" s="3">
        <f t="shared" si="46"/>
        <v>53</v>
      </c>
    </row>
    <row r="166" spans="1:9" ht="60" x14ac:dyDescent="0.2">
      <c r="A166" s="21" t="s">
        <v>247</v>
      </c>
      <c r="B166" s="5" t="s">
        <v>403</v>
      </c>
      <c r="C166" s="5" t="s">
        <v>387</v>
      </c>
      <c r="D166" s="5" t="s">
        <v>414</v>
      </c>
      <c r="E166" s="20" t="s">
        <v>248</v>
      </c>
      <c r="F166" s="5"/>
      <c r="G166" s="3">
        <f t="shared" ref="G166:H170" si="56">G167</f>
        <v>2</v>
      </c>
      <c r="H166" s="3">
        <f t="shared" si="56"/>
        <v>0</v>
      </c>
      <c r="I166" s="3">
        <f t="shared" si="46"/>
        <v>0</v>
      </c>
    </row>
    <row r="167" spans="1:9" x14ac:dyDescent="0.2">
      <c r="A167" s="21" t="s">
        <v>25</v>
      </c>
      <c r="B167" s="5" t="s">
        <v>403</v>
      </c>
      <c r="C167" s="5" t="s">
        <v>387</v>
      </c>
      <c r="D167" s="5" t="s">
        <v>414</v>
      </c>
      <c r="E167" s="20" t="s">
        <v>270</v>
      </c>
      <c r="F167" s="5"/>
      <c r="G167" s="3">
        <f>G168</f>
        <v>2</v>
      </c>
      <c r="H167" s="3">
        <f>H168</f>
        <v>0</v>
      </c>
      <c r="I167" s="3">
        <f t="shared" si="46"/>
        <v>0</v>
      </c>
    </row>
    <row r="168" spans="1:9" ht="60" x14ac:dyDescent="0.2">
      <c r="A168" s="25" t="s">
        <v>275</v>
      </c>
      <c r="B168" s="5" t="s">
        <v>403</v>
      </c>
      <c r="C168" s="5" t="s">
        <v>387</v>
      </c>
      <c r="D168" s="5" t="s">
        <v>414</v>
      </c>
      <c r="E168" s="20" t="s">
        <v>276</v>
      </c>
      <c r="F168" s="30"/>
      <c r="G168" s="3">
        <f t="shared" si="56"/>
        <v>2</v>
      </c>
      <c r="H168" s="3">
        <f t="shared" si="56"/>
        <v>0</v>
      </c>
      <c r="I168" s="3">
        <f t="shared" si="46"/>
        <v>0</v>
      </c>
    </row>
    <row r="169" spans="1:9" ht="45" x14ac:dyDescent="0.2">
      <c r="A169" s="21" t="s">
        <v>277</v>
      </c>
      <c r="B169" s="5" t="s">
        <v>403</v>
      </c>
      <c r="C169" s="5" t="s">
        <v>387</v>
      </c>
      <c r="D169" s="5" t="s">
        <v>414</v>
      </c>
      <c r="E169" s="20" t="s">
        <v>278</v>
      </c>
      <c r="F169" s="30"/>
      <c r="G169" s="3">
        <f t="shared" si="56"/>
        <v>2</v>
      </c>
      <c r="H169" s="3">
        <f t="shared" si="56"/>
        <v>0</v>
      </c>
      <c r="I169" s="3">
        <f t="shared" si="46"/>
        <v>0</v>
      </c>
    </row>
    <row r="170" spans="1:9" ht="30" x14ac:dyDescent="0.2">
      <c r="A170" s="6" t="s">
        <v>394</v>
      </c>
      <c r="B170" s="5" t="s">
        <v>403</v>
      </c>
      <c r="C170" s="5" t="s">
        <v>387</v>
      </c>
      <c r="D170" s="5" t="s">
        <v>414</v>
      </c>
      <c r="E170" s="20" t="s">
        <v>278</v>
      </c>
      <c r="F170" s="5">
        <v>200</v>
      </c>
      <c r="G170" s="3">
        <f t="shared" si="56"/>
        <v>2</v>
      </c>
      <c r="H170" s="3">
        <f t="shared" si="56"/>
        <v>0</v>
      </c>
      <c r="I170" s="3">
        <f t="shared" si="46"/>
        <v>0</v>
      </c>
    </row>
    <row r="171" spans="1:9" ht="45" x14ac:dyDescent="0.2">
      <c r="A171" s="6" t="s">
        <v>396</v>
      </c>
      <c r="B171" s="5" t="s">
        <v>403</v>
      </c>
      <c r="C171" s="5" t="s">
        <v>387</v>
      </c>
      <c r="D171" s="5" t="s">
        <v>414</v>
      </c>
      <c r="E171" s="20" t="s">
        <v>278</v>
      </c>
      <c r="F171" s="5">
        <v>240</v>
      </c>
      <c r="G171" s="3">
        <f>3-1</f>
        <v>2</v>
      </c>
      <c r="H171" s="3">
        <v>0</v>
      </c>
      <c r="I171" s="3">
        <f t="shared" si="46"/>
        <v>0</v>
      </c>
    </row>
    <row r="172" spans="1:9" ht="30" x14ac:dyDescent="0.2">
      <c r="A172" s="21" t="s">
        <v>296</v>
      </c>
      <c r="B172" s="5" t="s">
        <v>403</v>
      </c>
      <c r="C172" s="5" t="s">
        <v>387</v>
      </c>
      <c r="D172" s="5" t="s">
        <v>414</v>
      </c>
      <c r="E172" s="20" t="s">
        <v>297</v>
      </c>
      <c r="F172" s="5"/>
      <c r="G172" s="3">
        <f t="shared" ref="G172:H172" si="57">G173</f>
        <v>50888.800000000003</v>
      </c>
      <c r="H172" s="3">
        <f t="shared" si="57"/>
        <v>50882.700000000004</v>
      </c>
      <c r="I172" s="3">
        <f t="shared" si="46"/>
        <v>99.988013079498828</v>
      </c>
    </row>
    <row r="173" spans="1:9" ht="90" x14ac:dyDescent="0.2">
      <c r="A173" s="21" t="s">
        <v>298</v>
      </c>
      <c r="B173" s="5" t="s">
        <v>403</v>
      </c>
      <c r="C173" s="5" t="s">
        <v>387</v>
      </c>
      <c r="D173" s="5" t="s">
        <v>414</v>
      </c>
      <c r="E173" s="20" t="s">
        <v>299</v>
      </c>
      <c r="F173" s="5"/>
      <c r="G173" s="3">
        <f t="shared" ref="G173:H175" si="58">G174</f>
        <v>50888.800000000003</v>
      </c>
      <c r="H173" s="3">
        <f t="shared" si="58"/>
        <v>50882.700000000004</v>
      </c>
      <c r="I173" s="3">
        <f t="shared" si="46"/>
        <v>99.988013079498828</v>
      </c>
    </row>
    <row r="174" spans="1:9" ht="60" x14ac:dyDescent="0.2">
      <c r="A174" s="21" t="s">
        <v>300</v>
      </c>
      <c r="B174" s="5" t="s">
        <v>403</v>
      </c>
      <c r="C174" s="5" t="s">
        <v>387</v>
      </c>
      <c r="D174" s="5" t="s">
        <v>414</v>
      </c>
      <c r="E174" s="20" t="s">
        <v>301</v>
      </c>
      <c r="F174" s="5"/>
      <c r="G174" s="3">
        <f>G175+G181+G178</f>
        <v>50888.800000000003</v>
      </c>
      <c r="H174" s="3">
        <f>H175+H181+H178</f>
        <v>50882.700000000004</v>
      </c>
      <c r="I174" s="3">
        <f t="shared" si="46"/>
        <v>99.988013079498828</v>
      </c>
    </row>
    <row r="175" spans="1:9" ht="60" x14ac:dyDescent="0.2">
      <c r="A175" s="23" t="s">
        <v>302</v>
      </c>
      <c r="B175" s="5" t="s">
        <v>403</v>
      </c>
      <c r="C175" s="5" t="s">
        <v>387</v>
      </c>
      <c r="D175" s="5" t="s">
        <v>414</v>
      </c>
      <c r="E175" s="20" t="s">
        <v>303</v>
      </c>
      <c r="F175" s="30"/>
      <c r="G175" s="3">
        <f t="shared" si="58"/>
        <v>48016.800000000003</v>
      </c>
      <c r="H175" s="3">
        <f t="shared" si="58"/>
        <v>48016.800000000003</v>
      </c>
      <c r="I175" s="3">
        <f t="shared" si="46"/>
        <v>100</v>
      </c>
    </row>
    <row r="176" spans="1:9" ht="45" x14ac:dyDescent="0.2">
      <c r="A176" s="6" t="s">
        <v>415</v>
      </c>
      <c r="B176" s="5" t="s">
        <v>403</v>
      </c>
      <c r="C176" s="5" t="s">
        <v>387</v>
      </c>
      <c r="D176" s="5" t="s">
        <v>414</v>
      </c>
      <c r="E176" s="20" t="s">
        <v>303</v>
      </c>
      <c r="F176" s="5" t="s">
        <v>429</v>
      </c>
      <c r="G176" s="3">
        <f>G177</f>
        <v>48016.800000000003</v>
      </c>
      <c r="H176" s="3">
        <f>H177</f>
        <v>48016.800000000003</v>
      </c>
      <c r="I176" s="3">
        <f t="shared" si="46"/>
        <v>100</v>
      </c>
    </row>
    <row r="177" spans="1:9" x14ac:dyDescent="0.2">
      <c r="A177" s="6" t="s">
        <v>416</v>
      </c>
      <c r="B177" s="5" t="s">
        <v>403</v>
      </c>
      <c r="C177" s="5" t="s">
        <v>387</v>
      </c>
      <c r="D177" s="5" t="s">
        <v>414</v>
      </c>
      <c r="E177" s="20" t="s">
        <v>303</v>
      </c>
      <c r="F177" s="5" t="s">
        <v>430</v>
      </c>
      <c r="G177" s="3">
        <f>49954.8-24-800-1000-114</f>
        <v>48016.800000000003</v>
      </c>
      <c r="H177" s="3">
        <v>48016.800000000003</v>
      </c>
      <c r="I177" s="3">
        <f t="shared" si="46"/>
        <v>100</v>
      </c>
    </row>
    <row r="178" spans="1:9" ht="60" x14ac:dyDescent="0.2">
      <c r="A178" s="6" t="s">
        <v>628</v>
      </c>
      <c r="B178" s="5" t="s">
        <v>403</v>
      </c>
      <c r="C178" s="5" t="s">
        <v>387</v>
      </c>
      <c r="D178" s="5" t="s">
        <v>414</v>
      </c>
      <c r="E178" s="20" t="s">
        <v>627</v>
      </c>
      <c r="F178" s="5"/>
      <c r="G178" s="3">
        <f>G179</f>
        <v>2278</v>
      </c>
      <c r="H178" s="3">
        <f>H179</f>
        <v>2278</v>
      </c>
      <c r="I178" s="3">
        <f t="shared" si="46"/>
        <v>100</v>
      </c>
    </row>
    <row r="179" spans="1:9" ht="45" x14ac:dyDescent="0.2">
      <c r="A179" s="6" t="s">
        <v>415</v>
      </c>
      <c r="B179" s="5" t="s">
        <v>403</v>
      </c>
      <c r="C179" s="5" t="s">
        <v>387</v>
      </c>
      <c r="D179" s="5" t="s">
        <v>414</v>
      </c>
      <c r="E179" s="20" t="s">
        <v>627</v>
      </c>
      <c r="F179" s="5" t="s">
        <v>429</v>
      </c>
      <c r="G179" s="3">
        <f>G180</f>
        <v>2278</v>
      </c>
      <c r="H179" s="3">
        <f>H180</f>
        <v>2278</v>
      </c>
      <c r="I179" s="3">
        <f t="shared" si="46"/>
        <v>100</v>
      </c>
    </row>
    <row r="180" spans="1:9" x14ac:dyDescent="0.2">
      <c r="A180" s="6" t="s">
        <v>416</v>
      </c>
      <c r="B180" s="5" t="s">
        <v>403</v>
      </c>
      <c r="C180" s="5" t="s">
        <v>387</v>
      </c>
      <c r="D180" s="5" t="s">
        <v>414</v>
      </c>
      <c r="E180" s="20" t="s">
        <v>627</v>
      </c>
      <c r="F180" s="5" t="s">
        <v>430</v>
      </c>
      <c r="G180" s="3">
        <f>2164+114</f>
        <v>2278</v>
      </c>
      <c r="H180" s="3">
        <v>2278</v>
      </c>
      <c r="I180" s="3">
        <f t="shared" si="46"/>
        <v>100</v>
      </c>
    </row>
    <row r="181" spans="1:9" ht="180" x14ac:dyDescent="0.2">
      <c r="A181" s="6" t="s">
        <v>574</v>
      </c>
      <c r="B181" s="5" t="s">
        <v>403</v>
      </c>
      <c r="C181" s="5" t="s">
        <v>387</v>
      </c>
      <c r="D181" s="5" t="s">
        <v>414</v>
      </c>
      <c r="E181" s="20" t="s">
        <v>573</v>
      </c>
      <c r="F181" s="5"/>
      <c r="G181" s="3">
        <f>G182</f>
        <v>594</v>
      </c>
      <c r="H181" s="3">
        <f>H182</f>
        <v>587.9</v>
      </c>
      <c r="I181" s="3">
        <f t="shared" si="46"/>
        <v>98.973063973063972</v>
      </c>
    </row>
    <row r="182" spans="1:9" ht="45" x14ac:dyDescent="0.2">
      <c r="A182" s="6" t="s">
        <v>415</v>
      </c>
      <c r="B182" s="5" t="s">
        <v>403</v>
      </c>
      <c r="C182" s="5" t="s">
        <v>387</v>
      </c>
      <c r="D182" s="5" t="s">
        <v>414</v>
      </c>
      <c r="E182" s="20" t="s">
        <v>573</v>
      </c>
      <c r="F182" s="5" t="s">
        <v>429</v>
      </c>
      <c r="G182" s="3">
        <f>G183</f>
        <v>594</v>
      </c>
      <c r="H182" s="3">
        <f>H183</f>
        <v>587.9</v>
      </c>
      <c r="I182" s="3">
        <f t="shared" si="46"/>
        <v>98.973063973063972</v>
      </c>
    </row>
    <row r="183" spans="1:9" x14ac:dyDescent="0.2">
      <c r="A183" s="6" t="s">
        <v>416</v>
      </c>
      <c r="B183" s="5" t="s">
        <v>403</v>
      </c>
      <c r="C183" s="5" t="s">
        <v>387</v>
      </c>
      <c r="D183" s="5" t="s">
        <v>414</v>
      </c>
      <c r="E183" s="20" t="s">
        <v>573</v>
      </c>
      <c r="F183" s="5" t="s">
        <v>430</v>
      </c>
      <c r="G183" s="3">
        <f>564+30</f>
        <v>594</v>
      </c>
      <c r="H183" s="3">
        <v>587.9</v>
      </c>
      <c r="I183" s="3">
        <f t="shared" si="46"/>
        <v>98.973063973063972</v>
      </c>
    </row>
    <row r="184" spans="1:9" x14ac:dyDescent="0.2">
      <c r="A184" s="21" t="s">
        <v>378</v>
      </c>
      <c r="B184" s="5" t="s">
        <v>403</v>
      </c>
      <c r="C184" s="5" t="s">
        <v>387</v>
      </c>
      <c r="D184" s="5" t="s">
        <v>414</v>
      </c>
      <c r="E184" s="20" t="s">
        <v>379</v>
      </c>
      <c r="F184" s="5"/>
      <c r="G184" s="3">
        <f>G190+G185</f>
        <v>3442.9</v>
      </c>
      <c r="H184" s="3">
        <f>H190+H185</f>
        <v>3442.5</v>
      </c>
      <c r="I184" s="3">
        <f t="shared" si="46"/>
        <v>99.988381887362394</v>
      </c>
    </row>
    <row r="185" spans="1:9" ht="30" x14ac:dyDescent="0.2">
      <c r="A185" s="6" t="s">
        <v>577</v>
      </c>
      <c r="B185" s="5" t="s">
        <v>403</v>
      </c>
      <c r="C185" s="5" t="s">
        <v>387</v>
      </c>
      <c r="D185" s="5" t="s">
        <v>414</v>
      </c>
      <c r="E185" s="20" t="s">
        <v>575</v>
      </c>
      <c r="F185" s="5"/>
      <c r="G185" s="3">
        <f>G188+G186</f>
        <v>232.39999999999998</v>
      </c>
      <c r="H185" s="3">
        <f>H188+H186</f>
        <v>232.39999999999998</v>
      </c>
      <c r="I185" s="3">
        <f t="shared" si="46"/>
        <v>100</v>
      </c>
    </row>
    <row r="186" spans="1:9" ht="30" x14ac:dyDescent="0.2">
      <c r="A186" s="6" t="s">
        <v>394</v>
      </c>
      <c r="B186" s="5" t="s">
        <v>403</v>
      </c>
      <c r="C186" s="5" t="s">
        <v>387</v>
      </c>
      <c r="D186" s="5" t="s">
        <v>414</v>
      </c>
      <c r="E186" s="20" t="s">
        <v>575</v>
      </c>
      <c r="F186" s="5" t="s">
        <v>395</v>
      </c>
      <c r="G186" s="3">
        <f>G187</f>
        <v>161.6</v>
      </c>
      <c r="H186" s="3">
        <f>H187</f>
        <v>161.6</v>
      </c>
      <c r="I186" s="3">
        <f t="shared" si="46"/>
        <v>100</v>
      </c>
    </row>
    <row r="187" spans="1:9" ht="45" x14ac:dyDescent="0.2">
      <c r="A187" s="6" t="s">
        <v>396</v>
      </c>
      <c r="B187" s="5" t="s">
        <v>403</v>
      </c>
      <c r="C187" s="5" t="s">
        <v>387</v>
      </c>
      <c r="D187" s="5" t="s">
        <v>414</v>
      </c>
      <c r="E187" s="20" t="s">
        <v>575</v>
      </c>
      <c r="F187" s="5" t="s">
        <v>397</v>
      </c>
      <c r="G187" s="3">
        <v>161.6</v>
      </c>
      <c r="H187" s="3">
        <v>161.6</v>
      </c>
      <c r="I187" s="3">
        <f t="shared" si="46"/>
        <v>100</v>
      </c>
    </row>
    <row r="188" spans="1:9" x14ac:dyDescent="0.2">
      <c r="A188" s="10" t="s">
        <v>398</v>
      </c>
      <c r="B188" s="5" t="s">
        <v>403</v>
      </c>
      <c r="C188" s="5" t="s">
        <v>387</v>
      </c>
      <c r="D188" s="5" t="s">
        <v>414</v>
      </c>
      <c r="E188" s="20" t="s">
        <v>575</v>
      </c>
      <c r="F188" s="5" t="s">
        <v>399</v>
      </c>
      <c r="G188" s="3">
        <f>G189</f>
        <v>70.8</v>
      </c>
      <c r="H188" s="3">
        <f>H189</f>
        <v>70.8</v>
      </c>
      <c r="I188" s="3">
        <f t="shared" si="46"/>
        <v>100</v>
      </c>
    </row>
    <row r="189" spans="1:9" x14ac:dyDescent="0.2">
      <c r="A189" s="21" t="s">
        <v>578</v>
      </c>
      <c r="B189" s="5" t="s">
        <v>403</v>
      </c>
      <c r="C189" s="5" t="s">
        <v>387</v>
      </c>
      <c r="D189" s="5" t="s">
        <v>414</v>
      </c>
      <c r="E189" s="20" t="s">
        <v>575</v>
      </c>
      <c r="F189" s="5" t="s">
        <v>576</v>
      </c>
      <c r="G189" s="3">
        <f>50+5.8+15</f>
        <v>70.8</v>
      </c>
      <c r="H189" s="3">
        <v>70.8</v>
      </c>
      <c r="I189" s="3">
        <f t="shared" si="46"/>
        <v>100</v>
      </c>
    </row>
    <row r="190" spans="1:9" x14ac:dyDescent="0.2">
      <c r="A190" s="21" t="s">
        <v>536</v>
      </c>
      <c r="B190" s="5" t="s">
        <v>403</v>
      </c>
      <c r="C190" s="5" t="s">
        <v>387</v>
      </c>
      <c r="D190" s="5" t="s">
        <v>414</v>
      </c>
      <c r="E190" s="20" t="s">
        <v>537</v>
      </c>
      <c r="F190" s="5"/>
      <c r="G190" s="3">
        <f>G191</f>
        <v>3210.5</v>
      </c>
      <c r="H190" s="3">
        <f>H191</f>
        <v>3210.1</v>
      </c>
      <c r="I190" s="3">
        <f t="shared" si="46"/>
        <v>99.98754088148263</v>
      </c>
    </row>
    <row r="191" spans="1:9" ht="30" x14ac:dyDescent="0.2">
      <c r="A191" s="6" t="s">
        <v>394</v>
      </c>
      <c r="B191" s="5" t="s">
        <v>403</v>
      </c>
      <c r="C191" s="5" t="s">
        <v>387</v>
      </c>
      <c r="D191" s="5" t="s">
        <v>414</v>
      </c>
      <c r="E191" s="20" t="s">
        <v>537</v>
      </c>
      <c r="F191" s="5" t="s">
        <v>395</v>
      </c>
      <c r="G191" s="3">
        <f>G192</f>
        <v>3210.5</v>
      </c>
      <c r="H191" s="3">
        <f>H192</f>
        <v>3210.1</v>
      </c>
      <c r="I191" s="3">
        <f t="shared" si="46"/>
        <v>99.98754088148263</v>
      </c>
    </row>
    <row r="192" spans="1:9" ht="45" x14ac:dyDescent="0.2">
      <c r="A192" s="6" t="s">
        <v>396</v>
      </c>
      <c r="B192" s="5" t="s">
        <v>403</v>
      </c>
      <c r="C192" s="5" t="s">
        <v>387</v>
      </c>
      <c r="D192" s="5" t="s">
        <v>414</v>
      </c>
      <c r="E192" s="20" t="s">
        <v>537</v>
      </c>
      <c r="F192" s="5" t="s">
        <v>397</v>
      </c>
      <c r="G192" s="3">
        <v>3210.5</v>
      </c>
      <c r="H192" s="3">
        <v>3210.1</v>
      </c>
      <c r="I192" s="3">
        <f t="shared" si="46"/>
        <v>99.98754088148263</v>
      </c>
    </row>
    <row r="193" spans="1:9" x14ac:dyDescent="0.2">
      <c r="A193" s="4" t="s">
        <v>418</v>
      </c>
      <c r="B193" s="5" t="s">
        <v>403</v>
      </c>
      <c r="C193" s="5" t="s">
        <v>405</v>
      </c>
      <c r="D193" s="5"/>
      <c r="E193" s="5"/>
      <c r="F193" s="5"/>
      <c r="G193" s="3">
        <f>G194</f>
        <v>4788</v>
      </c>
      <c r="H193" s="3">
        <f>H194</f>
        <v>4629.3999999999996</v>
      </c>
      <c r="I193" s="3">
        <f t="shared" si="46"/>
        <v>96.687552213868003</v>
      </c>
    </row>
    <row r="194" spans="1:9" x14ac:dyDescent="0.2">
      <c r="A194" s="4" t="s">
        <v>419</v>
      </c>
      <c r="B194" s="5" t="s">
        <v>403</v>
      </c>
      <c r="C194" s="5" t="s">
        <v>405</v>
      </c>
      <c r="D194" s="5" t="s">
        <v>389</v>
      </c>
      <c r="E194" s="5"/>
      <c r="F194" s="5"/>
      <c r="G194" s="3">
        <f t="shared" ref="G194:H197" si="59">G195</f>
        <v>4788</v>
      </c>
      <c r="H194" s="3">
        <f t="shared" si="59"/>
        <v>4629.3999999999996</v>
      </c>
      <c r="I194" s="3">
        <f t="shared" si="46"/>
        <v>96.687552213868003</v>
      </c>
    </row>
    <row r="195" spans="1:9" ht="60" x14ac:dyDescent="0.2">
      <c r="A195" s="21" t="s">
        <v>247</v>
      </c>
      <c r="B195" s="5" t="s">
        <v>403</v>
      </c>
      <c r="C195" s="5" t="s">
        <v>405</v>
      </c>
      <c r="D195" s="5" t="s">
        <v>389</v>
      </c>
      <c r="E195" s="20" t="s">
        <v>248</v>
      </c>
      <c r="F195" s="5"/>
      <c r="G195" s="3">
        <f t="shared" si="59"/>
        <v>4788</v>
      </c>
      <c r="H195" s="3">
        <f t="shared" si="59"/>
        <v>4629.3999999999996</v>
      </c>
      <c r="I195" s="3">
        <f t="shared" si="46"/>
        <v>96.687552213868003</v>
      </c>
    </row>
    <row r="196" spans="1:9" x14ac:dyDescent="0.2">
      <c r="A196" s="21" t="s">
        <v>25</v>
      </c>
      <c r="B196" s="5" t="s">
        <v>403</v>
      </c>
      <c r="C196" s="5" t="s">
        <v>405</v>
      </c>
      <c r="D196" s="5" t="s">
        <v>389</v>
      </c>
      <c r="E196" s="20" t="s">
        <v>270</v>
      </c>
      <c r="F196" s="5"/>
      <c r="G196" s="3">
        <f t="shared" si="59"/>
        <v>4788</v>
      </c>
      <c r="H196" s="3">
        <f t="shared" si="59"/>
        <v>4629.3999999999996</v>
      </c>
      <c r="I196" s="3">
        <f t="shared" si="46"/>
        <v>96.687552213868003</v>
      </c>
    </row>
    <row r="197" spans="1:9" ht="45" x14ac:dyDescent="0.2">
      <c r="A197" s="25" t="s">
        <v>271</v>
      </c>
      <c r="B197" s="5" t="s">
        <v>403</v>
      </c>
      <c r="C197" s="5" t="s">
        <v>405</v>
      </c>
      <c r="D197" s="5" t="s">
        <v>389</v>
      </c>
      <c r="E197" s="20" t="s">
        <v>272</v>
      </c>
      <c r="F197" s="5"/>
      <c r="G197" s="3">
        <f t="shared" si="59"/>
        <v>4788</v>
      </c>
      <c r="H197" s="3">
        <f t="shared" si="59"/>
        <v>4629.3999999999996</v>
      </c>
      <c r="I197" s="3">
        <f t="shared" si="46"/>
        <v>96.687552213868003</v>
      </c>
    </row>
    <row r="198" spans="1:9" ht="45" x14ac:dyDescent="0.2">
      <c r="A198" s="21" t="s">
        <v>273</v>
      </c>
      <c r="B198" s="5" t="s">
        <v>403</v>
      </c>
      <c r="C198" s="5" t="s">
        <v>405</v>
      </c>
      <c r="D198" s="5" t="s">
        <v>389</v>
      </c>
      <c r="E198" s="20" t="s">
        <v>274</v>
      </c>
      <c r="F198" s="5"/>
      <c r="G198" s="3">
        <f t="shared" ref="G198:H198" si="60">G199+G201</f>
        <v>4788</v>
      </c>
      <c r="H198" s="3">
        <f t="shared" si="60"/>
        <v>4629.3999999999996</v>
      </c>
      <c r="I198" s="3">
        <f t="shared" si="46"/>
        <v>96.687552213868003</v>
      </c>
    </row>
    <row r="199" spans="1:9" ht="75" x14ac:dyDescent="0.2">
      <c r="A199" s="6" t="s">
        <v>390</v>
      </c>
      <c r="B199" s="5" t="s">
        <v>403</v>
      </c>
      <c r="C199" s="5" t="s">
        <v>405</v>
      </c>
      <c r="D199" s="5" t="s">
        <v>389</v>
      </c>
      <c r="E199" s="20" t="s">
        <v>274</v>
      </c>
      <c r="F199" s="5" t="s">
        <v>391</v>
      </c>
      <c r="G199" s="3">
        <f t="shared" ref="G199:H199" si="61">G200</f>
        <v>4378.2</v>
      </c>
      <c r="H199" s="3">
        <f t="shared" si="61"/>
        <v>4292.5</v>
      </c>
      <c r="I199" s="3">
        <f t="shared" si="46"/>
        <v>98.042574574025863</v>
      </c>
    </row>
    <row r="200" spans="1:9" ht="30" x14ac:dyDescent="0.2">
      <c r="A200" s="6" t="s">
        <v>392</v>
      </c>
      <c r="B200" s="5" t="s">
        <v>403</v>
      </c>
      <c r="C200" s="5" t="s">
        <v>405</v>
      </c>
      <c r="D200" s="5" t="s">
        <v>389</v>
      </c>
      <c r="E200" s="20" t="s">
        <v>274</v>
      </c>
      <c r="F200" s="5" t="s">
        <v>393</v>
      </c>
      <c r="G200" s="3">
        <f>4050.1+328.1</f>
        <v>4378.2</v>
      </c>
      <c r="H200" s="3">
        <v>4292.5</v>
      </c>
      <c r="I200" s="3">
        <f t="shared" si="46"/>
        <v>98.042574574025863</v>
      </c>
    </row>
    <row r="201" spans="1:9" ht="30" x14ac:dyDescent="0.2">
      <c r="A201" s="6" t="s">
        <v>394</v>
      </c>
      <c r="B201" s="5" t="s">
        <v>403</v>
      </c>
      <c r="C201" s="5" t="s">
        <v>405</v>
      </c>
      <c r="D201" s="5" t="s">
        <v>389</v>
      </c>
      <c r="E201" s="20" t="s">
        <v>274</v>
      </c>
      <c r="F201" s="5" t="s">
        <v>395</v>
      </c>
      <c r="G201" s="3">
        <f t="shared" ref="G201:H201" si="62">G202</f>
        <v>409.79999999999995</v>
      </c>
      <c r="H201" s="3">
        <f t="shared" si="62"/>
        <v>336.9</v>
      </c>
      <c r="I201" s="3">
        <f t="shared" si="46"/>
        <v>82.210834553440705</v>
      </c>
    </row>
    <row r="202" spans="1:9" ht="45" x14ac:dyDescent="0.2">
      <c r="A202" s="6" t="s">
        <v>396</v>
      </c>
      <c r="B202" s="5" t="s">
        <v>403</v>
      </c>
      <c r="C202" s="5" t="s">
        <v>405</v>
      </c>
      <c r="D202" s="5" t="s">
        <v>389</v>
      </c>
      <c r="E202" s="20" t="s">
        <v>274</v>
      </c>
      <c r="F202" s="5" t="s">
        <v>397</v>
      </c>
      <c r="G202" s="3">
        <f>284.9+6+118.9</f>
        <v>409.79999999999995</v>
      </c>
      <c r="H202" s="3">
        <v>336.9</v>
      </c>
      <c r="I202" s="3">
        <f t="shared" si="46"/>
        <v>82.210834553440705</v>
      </c>
    </row>
    <row r="203" spans="1:9" ht="30" x14ac:dyDescent="0.2">
      <c r="A203" s="6" t="s">
        <v>420</v>
      </c>
      <c r="B203" s="5" t="s">
        <v>403</v>
      </c>
      <c r="C203" s="5" t="s">
        <v>389</v>
      </c>
      <c r="D203" s="5"/>
      <c r="E203" s="5"/>
      <c r="F203" s="5"/>
      <c r="G203" s="3">
        <f>G204+G230</f>
        <v>51833.700000000004</v>
      </c>
      <c r="H203" s="3">
        <f>H204+H230</f>
        <v>49452.6</v>
      </c>
      <c r="I203" s="3">
        <f t="shared" ref="I203:I243" si="63">H203/G203*100</f>
        <v>95.406270437958312</v>
      </c>
    </row>
    <row r="204" spans="1:9" ht="45" x14ac:dyDescent="0.2">
      <c r="A204" s="6" t="s">
        <v>421</v>
      </c>
      <c r="B204" s="5" t="s">
        <v>403</v>
      </c>
      <c r="C204" s="5" t="s">
        <v>389</v>
      </c>
      <c r="D204" s="5" t="s">
        <v>422</v>
      </c>
      <c r="E204" s="5"/>
      <c r="F204" s="5"/>
      <c r="G204" s="3">
        <f>G205+G226</f>
        <v>47381.3</v>
      </c>
      <c r="H204" s="3">
        <f>H205+H226</f>
        <v>45178.9</v>
      </c>
      <c r="I204" s="3">
        <f t="shared" si="63"/>
        <v>95.351752695683729</v>
      </c>
    </row>
    <row r="205" spans="1:9" ht="45" x14ac:dyDescent="0.2">
      <c r="A205" s="21" t="s">
        <v>132</v>
      </c>
      <c r="B205" s="5" t="s">
        <v>403</v>
      </c>
      <c r="C205" s="5" t="s">
        <v>389</v>
      </c>
      <c r="D205" s="5" t="s">
        <v>422</v>
      </c>
      <c r="E205" s="20" t="s">
        <v>133</v>
      </c>
      <c r="F205" s="5"/>
      <c r="G205" s="3">
        <f>G206+G216+G221</f>
        <v>44644.600000000006</v>
      </c>
      <c r="H205" s="3">
        <f>H206+H216+H221</f>
        <v>42442.200000000004</v>
      </c>
      <c r="I205" s="3">
        <f t="shared" si="63"/>
        <v>95.066816591480261</v>
      </c>
    </row>
    <row r="206" spans="1:9" ht="75" x14ac:dyDescent="0.2">
      <c r="A206" s="6" t="s">
        <v>606</v>
      </c>
      <c r="B206" s="5" t="s">
        <v>403</v>
      </c>
      <c r="C206" s="5" t="s">
        <v>389</v>
      </c>
      <c r="D206" s="5" t="s">
        <v>422</v>
      </c>
      <c r="E206" s="20" t="s">
        <v>143</v>
      </c>
      <c r="F206" s="5"/>
      <c r="G206" s="3">
        <f t="shared" ref="G206:H206" si="64">G207</f>
        <v>3389.9</v>
      </c>
      <c r="H206" s="3">
        <f t="shared" si="64"/>
        <v>1698.8</v>
      </c>
      <c r="I206" s="3">
        <f t="shared" si="63"/>
        <v>50.113572671760231</v>
      </c>
    </row>
    <row r="207" spans="1:9" ht="90" x14ac:dyDescent="0.2">
      <c r="A207" s="6" t="s">
        <v>607</v>
      </c>
      <c r="B207" s="5" t="s">
        <v>403</v>
      </c>
      <c r="C207" s="5" t="s">
        <v>389</v>
      </c>
      <c r="D207" s="5" t="s">
        <v>422</v>
      </c>
      <c r="E207" s="20" t="s">
        <v>144</v>
      </c>
      <c r="F207" s="5"/>
      <c r="G207" s="3">
        <f>G211+G208</f>
        <v>3389.9</v>
      </c>
      <c r="H207" s="3">
        <f>H211+H208</f>
        <v>1698.8</v>
      </c>
      <c r="I207" s="3">
        <f t="shared" si="63"/>
        <v>50.113572671760231</v>
      </c>
    </row>
    <row r="208" spans="1:9" ht="45" x14ac:dyDescent="0.2">
      <c r="A208" s="23" t="s">
        <v>145</v>
      </c>
      <c r="B208" s="5" t="s">
        <v>403</v>
      </c>
      <c r="C208" s="5" t="s">
        <v>389</v>
      </c>
      <c r="D208" s="5" t="s">
        <v>422</v>
      </c>
      <c r="E208" s="20" t="s">
        <v>146</v>
      </c>
      <c r="F208" s="5"/>
      <c r="G208" s="3">
        <f t="shared" ref="G208:H209" si="65">G209</f>
        <v>835</v>
      </c>
      <c r="H208" s="3">
        <f t="shared" si="65"/>
        <v>18</v>
      </c>
      <c r="I208" s="3">
        <f t="shared" si="63"/>
        <v>2.1556886227544911</v>
      </c>
    </row>
    <row r="209" spans="1:9" ht="30" x14ac:dyDescent="0.2">
      <c r="A209" s="6" t="s">
        <v>394</v>
      </c>
      <c r="B209" s="5" t="s">
        <v>403</v>
      </c>
      <c r="C209" s="5" t="s">
        <v>389</v>
      </c>
      <c r="D209" s="5" t="s">
        <v>422</v>
      </c>
      <c r="E209" s="20" t="s">
        <v>146</v>
      </c>
      <c r="F209" s="5" t="s">
        <v>395</v>
      </c>
      <c r="G209" s="3">
        <f t="shared" si="65"/>
        <v>835</v>
      </c>
      <c r="H209" s="3">
        <f t="shared" si="65"/>
        <v>18</v>
      </c>
      <c r="I209" s="3">
        <f t="shared" si="63"/>
        <v>2.1556886227544911</v>
      </c>
    </row>
    <row r="210" spans="1:9" ht="45" x14ac:dyDescent="0.2">
      <c r="A210" s="6" t="s">
        <v>396</v>
      </c>
      <c r="B210" s="5" t="s">
        <v>403</v>
      </c>
      <c r="C210" s="5" t="s">
        <v>389</v>
      </c>
      <c r="D210" s="5" t="s">
        <v>422</v>
      </c>
      <c r="E210" s="20" t="s">
        <v>146</v>
      </c>
      <c r="F210" s="5" t="s">
        <v>397</v>
      </c>
      <c r="G210" s="3">
        <f>885-50</f>
        <v>835</v>
      </c>
      <c r="H210" s="3">
        <v>18</v>
      </c>
      <c r="I210" s="3">
        <f t="shared" si="63"/>
        <v>2.1556886227544911</v>
      </c>
    </row>
    <row r="211" spans="1:9" ht="30" x14ac:dyDescent="0.2">
      <c r="A211" s="27" t="s">
        <v>147</v>
      </c>
      <c r="B211" s="5" t="s">
        <v>403</v>
      </c>
      <c r="C211" s="5" t="s">
        <v>389</v>
      </c>
      <c r="D211" s="5" t="s">
        <v>422</v>
      </c>
      <c r="E211" s="20" t="s">
        <v>148</v>
      </c>
      <c r="F211" s="5"/>
      <c r="G211" s="3">
        <f>G212+G214</f>
        <v>2554.9</v>
      </c>
      <c r="H211" s="3">
        <f>H212+H214</f>
        <v>1680.8</v>
      </c>
      <c r="I211" s="3">
        <f t="shared" si="63"/>
        <v>65.78731065795138</v>
      </c>
    </row>
    <row r="212" spans="1:9" ht="30" x14ac:dyDescent="0.2">
      <c r="A212" s="6" t="s">
        <v>394</v>
      </c>
      <c r="B212" s="5" t="s">
        <v>403</v>
      </c>
      <c r="C212" s="5" t="s">
        <v>389</v>
      </c>
      <c r="D212" s="5" t="s">
        <v>422</v>
      </c>
      <c r="E212" s="20" t="s">
        <v>148</v>
      </c>
      <c r="F212" s="5" t="s">
        <v>395</v>
      </c>
      <c r="G212" s="3">
        <f t="shared" ref="G212:H212" si="66">G213</f>
        <v>2439.9</v>
      </c>
      <c r="H212" s="3">
        <f t="shared" si="66"/>
        <v>1605</v>
      </c>
      <c r="I212" s="3">
        <f t="shared" si="63"/>
        <v>65.781384482970608</v>
      </c>
    </row>
    <row r="213" spans="1:9" ht="45" x14ac:dyDescent="0.2">
      <c r="A213" s="6" t="s">
        <v>396</v>
      </c>
      <c r="B213" s="5" t="s">
        <v>403</v>
      </c>
      <c r="C213" s="5" t="s">
        <v>389</v>
      </c>
      <c r="D213" s="5" t="s">
        <v>422</v>
      </c>
      <c r="E213" s="20" t="s">
        <v>148</v>
      </c>
      <c r="F213" s="5" t="s">
        <v>397</v>
      </c>
      <c r="G213" s="30">
        <f>2439.9</f>
        <v>2439.9</v>
      </c>
      <c r="H213" s="56">
        <v>1605</v>
      </c>
      <c r="I213" s="3">
        <f t="shared" si="63"/>
        <v>65.781384482970608</v>
      </c>
    </row>
    <row r="214" spans="1:9" x14ac:dyDescent="0.2">
      <c r="A214" s="6" t="s">
        <v>398</v>
      </c>
      <c r="B214" s="5" t="s">
        <v>403</v>
      </c>
      <c r="C214" s="5" t="s">
        <v>389</v>
      </c>
      <c r="D214" s="5" t="s">
        <v>422</v>
      </c>
      <c r="E214" s="20" t="s">
        <v>148</v>
      </c>
      <c r="F214" s="5" t="s">
        <v>399</v>
      </c>
      <c r="G214" s="3">
        <f>G215</f>
        <v>115</v>
      </c>
      <c r="H214" s="3">
        <f>H215</f>
        <v>75.8</v>
      </c>
      <c r="I214" s="3">
        <f t="shared" si="63"/>
        <v>65.913043478260875</v>
      </c>
    </row>
    <row r="215" spans="1:9" x14ac:dyDescent="0.2">
      <c r="A215" s="58" t="s">
        <v>400</v>
      </c>
      <c r="B215" s="5" t="s">
        <v>403</v>
      </c>
      <c r="C215" s="5" t="s">
        <v>389</v>
      </c>
      <c r="D215" s="5" t="s">
        <v>422</v>
      </c>
      <c r="E215" s="20" t="s">
        <v>148</v>
      </c>
      <c r="F215" s="5" t="s">
        <v>401</v>
      </c>
      <c r="G215" s="3">
        <v>115</v>
      </c>
      <c r="H215" s="3">
        <v>75.8</v>
      </c>
      <c r="I215" s="3">
        <f t="shared" si="63"/>
        <v>65.913043478260875</v>
      </c>
    </row>
    <row r="216" spans="1:9" ht="60" x14ac:dyDescent="0.2">
      <c r="A216" s="6" t="s">
        <v>608</v>
      </c>
      <c r="B216" s="5" t="s">
        <v>403</v>
      </c>
      <c r="C216" s="5" t="s">
        <v>389</v>
      </c>
      <c r="D216" s="5" t="s">
        <v>422</v>
      </c>
      <c r="E216" s="20" t="s">
        <v>152</v>
      </c>
      <c r="F216" s="5"/>
      <c r="G216" s="3">
        <f t="shared" ref="G216:H217" si="67">G217</f>
        <v>650</v>
      </c>
      <c r="H216" s="3">
        <f t="shared" si="67"/>
        <v>608</v>
      </c>
      <c r="I216" s="3">
        <f t="shared" si="63"/>
        <v>93.538461538461533</v>
      </c>
    </row>
    <row r="217" spans="1:9" ht="135" x14ac:dyDescent="0.2">
      <c r="A217" s="6" t="s">
        <v>609</v>
      </c>
      <c r="B217" s="5" t="s">
        <v>403</v>
      </c>
      <c r="C217" s="5" t="s">
        <v>389</v>
      </c>
      <c r="D217" s="5" t="s">
        <v>422</v>
      </c>
      <c r="E217" s="20" t="s">
        <v>153</v>
      </c>
      <c r="F217" s="5"/>
      <c r="G217" s="3">
        <f t="shared" si="67"/>
        <v>650</v>
      </c>
      <c r="H217" s="3">
        <f t="shared" si="67"/>
        <v>608</v>
      </c>
      <c r="I217" s="3">
        <f t="shared" si="63"/>
        <v>93.538461538461533</v>
      </c>
    </row>
    <row r="218" spans="1:9" ht="45" x14ac:dyDescent="0.2">
      <c r="A218" s="23" t="s">
        <v>154</v>
      </c>
      <c r="B218" s="5" t="s">
        <v>403</v>
      </c>
      <c r="C218" s="5" t="s">
        <v>389</v>
      </c>
      <c r="D218" s="5" t="s">
        <v>422</v>
      </c>
      <c r="E218" s="20" t="s">
        <v>155</v>
      </c>
      <c r="F218" s="5"/>
      <c r="G218" s="3">
        <f t="shared" ref="G218:H219" si="68">G219</f>
        <v>650</v>
      </c>
      <c r="H218" s="3">
        <f t="shared" si="68"/>
        <v>608</v>
      </c>
      <c r="I218" s="3">
        <f t="shared" si="63"/>
        <v>93.538461538461533</v>
      </c>
    </row>
    <row r="219" spans="1:9" ht="30" x14ac:dyDescent="0.2">
      <c r="A219" s="6" t="s">
        <v>394</v>
      </c>
      <c r="B219" s="5" t="s">
        <v>403</v>
      </c>
      <c r="C219" s="5" t="s">
        <v>389</v>
      </c>
      <c r="D219" s="5" t="s">
        <v>422</v>
      </c>
      <c r="E219" s="20" t="s">
        <v>155</v>
      </c>
      <c r="F219" s="5" t="s">
        <v>395</v>
      </c>
      <c r="G219" s="3">
        <f t="shared" si="68"/>
        <v>650</v>
      </c>
      <c r="H219" s="3">
        <f t="shared" si="68"/>
        <v>608</v>
      </c>
      <c r="I219" s="3">
        <f t="shared" si="63"/>
        <v>93.538461538461533</v>
      </c>
    </row>
    <row r="220" spans="1:9" ht="45" x14ac:dyDescent="0.2">
      <c r="A220" s="6" t="s">
        <v>396</v>
      </c>
      <c r="B220" s="5" t="s">
        <v>403</v>
      </c>
      <c r="C220" s="5" t="s">
        <v>389</v>
      </c>
      <c r="D220" s="5" t="s">
        <v>422</v>
      </c>
      <c r="E220" s="20" t="s">
        <v>155</v>
      </c>
      <c r="F220" s="5" t="s">
        <v>397</v>
      </c>
      <c r="G220" s="3">
        <f>750-100</f>
        <v>650</v>
      </c>
      <c r="H220" s="3">
        <v>608</v>
      </c>
      <c r="I220" s="3">
        <f t="shared" si="63"/>
        <v>93.538461538461533</v>
      </c>
    </row>
    <row r="221" spans="1:9" x14ac:dyDescent="0.2">
      <c r="A221" s="23" t="s">
        <v>25</v>
      </c>
      <c r="B221" s="5" t="s">
        <v>403</v>
      </c>
      <c r="C221" s="5" t="s">
        <v>389</v>
      </c>
      <c r="D221" s="5" t="s">
        <v>422</v>
      </c>
      <c r="E221" s="20" t="s">
        <v>167</v>
      </c>
      <c r="F221" s="5"/>
      <c r="G221" s="3">
        <f t="shared" ref="G221:H224" si="69">G222</f>
        <v>40604.700000000004</v>
      </c>
      <c r="H221" s="3">
        <f t="shared" si="69"/>
        <v>40135.4</v>
      </c>
      <c r="I221" s="3">
        <f t="shared" si="63"/>
        <v>98.844222466857275</v>
      </c>
    </row>
    <row r="222" spans="1:9" ht="45" x14ac:dyDescent="0.2">
      <c r="A222" s="23" t="s">
        <v>27</v>
      </c>
      <c r="B222" s="5" t="s">
        <v>403</v>
      </c>
      <c r="C222" s="5" t="s">
        <v>389</v>
      </c>
      <c r="D222" s="5" t="s">
        <v>422</v>
      </c>
      <c r="E222" s="20" t="s">
        <v>168</v>
      </c>
      <c r="F222" s="5"/>
      <c r="G222" s="3">
        <f t="shared" si="69"/>
        <v>40604.700000000004</v>
      </c>
      <c r="H222" s="3">
        <f t="shared" si="69"/>
        <v>40135.4</v>
      </c>
      <c r="I222" s="3">
        <f t="shared" si="63"/>
        <v>98.844222466857275</v>
      </c>
    </row>
    <row r="223" spans="1:9" ht="30" x14ac:dyDescent="0.2">
      <c r="A223" s="28" t="s">
        <v>483</v>
      </c>
      <c r="B223" s="5" t="s">
        <v>403</v>
      </c>
      <c r="C223" s="5" t="s">
        <v>389</v>
      </c>
      <c r="D223" s="5" t="s">
        <v>422</v>
      </c>
      <c r="E223" s="20" t="s">
        <v>169</v>
      </c>
      <c r="F223" s="5"/>
      <c r="G223" s="3">
        <f t="shared" si="69"/>
        <v>40604.700000000004</v>
      </c>
      <c r="H223" s="3">
        <f t="shared" si="69"/>
        <v>40135.4</v>
      </c>
      <c r="I223" s="3">
        <f t="shared" si="63"/>
        <v>98.844222466857275</v>
      </c>
    </row>
    <row r="224" spans="1:9" ht="75" x14ac:dyDescent="0.2">
      <c r="A224" s="6" t="s">
        <v>390</v>
      </c>
      <c r="B224" s="5" t="s">
        <v>403</v>
      </c>
      <c r="C224" s="5" t="s">
        <v>389</v>
      </c>
      <c r="D224" s="5" t="s">
        <v>422</v>
      </c>
      <c r="E224" s="20" t="s">
        <v>169</v>
      </c>
      <c r="F224" s="5" t="s">
        <v>391</v>
      </c>
      <c r="G224" s="3">
        <f t="shared" si="69"/>
        <v>40604.700000000004</v>
      </c>
      <c r="H224" s="3">
        <f t="shared" si="69"/>
        <v>40135.4</v>
      </c>
      <c r="I224" s="3">
        <f t="shared" si="63"/>
        <v>98.844222466857275</v>
      </c>
    </row>
    <row r="225" spans="1:9" ht="30" x14ac:dyDescent="0.2">
      <c r="A225" s="6" t="s">
        <v>417</v>
      </c>
      <c r="B225" s="5" t="s">
        <v>403</v>
      </c>
      <c r="C225" s="5" t="s">
        <v>389</v>
      </c>
      <c r="D225" s="5" t="s">
        <v>422</v>
      </c>
      <c r="E225" s="20" t="s">
        <v>169</v>
      </c>
      <c r="F225" s="5" t="s">
        <v>385</v>
      </c>
      <c r="G225" s="3">
        <f>34597.9+85.5+5921.3</f>
        <v>40604.700000000004</v>
      </c>
      <c r="H225" s="3">
        <v>40135.4</v>
      </c>
      <c r="I225" s="3">
        <f t="shared" si="63"/>
        <v>98.844222466857275</v>
      </c>
    </row>
    <row r="226" spans="1:9" x14ac:dyDescent="0.2">
      <c r="A226" s="21" t="s">
        <v>378</v>
      </c>
      <c r="B226" s="5" t="s">
        <v>403</v>
      </c>
      <c r="C226" s="5" t="s">
        <v>389</v>
      </c>
      <c r="D226" s="5" t="s">
        <v>422</v>
      </c>
      <c r="E226" s="20" t="s">
        <v>379</v>
      </c>
      <c r="F226" s="5"/>
      <c r="G226" s="3">
        <f t="shared" ref="G226:H228" si="70">G227</f>
        <v>2736.7</v>
      </c>
      <c r="H226" s="3">
        <f t="shared" si="70"/>
        <v>2736.7</v>
      </c>
      <c r="I226" s="3">
        <f t="shared" si="63"/>
        <v>100</v>
      </c>
    </row>
    <row r="227" spans="1:9" x14ac:dyDescent="0.2">
      <c r="A227" s="21" t="s">
        <v>536</v>
      </c>
      <c r="B227" s="5" t="s">
        <v>403</v>
      </c>
      <c r="C227" s="5" t="s">
        <v>389</v>
      </c>
      <c r="D227" s="5" t="s">
        <v>422</v>
      </c>
      <c r="E227" s="20" t="s">
        <v>537</v>
      </c>
      <c r="F227" s="5"/>
      <c r="G227" s="3">
        <f t="shared" si="70"/>
        <v>2736.7</v>
      </c>
      <c r="H227" s="3">
        <f t="shared" si="70"/>
        <v>2736.7</v>
      </c>
      <c r="I227" s="3">
        <f t="shared" si="63"/>
        <v>100</v>
      </c>
    </row>
    <row r="228" spans="1:9" ht="30" x14ac:dyDescent="0.2">
      <c r="A228" s="6" t="s">
        <v>394</v>
      </c>
      <c r="B228" s="5" t="s">
        <v>403</v>
      </c>
      <c r="C228" s="5" t="s">
        <v>389</v>
      </c>
      <c r="D228" s="5" t="s">
        <v>422</v>
      </c>
      <c r="E228" s="20" t="s">
        <v>537</v>
      </c>
      <c r="F228" s="5" t="s">
        <v>395</v>
      </c>
      <c r="G228" s="3">
        <f t="shared" si="70"/>
        <v>2736.7</v>
      </c>
      <c r="H228" s="3">
        <f t="shared" si="70"/>
        <v>2736.7</v>
      </c>
      <c r="I228" s="3">
        <f t="shared" si="63"/>
        <v>100</v>
      </c>
    </row>
    <row r="229" spans="1:9" ht="45" x14ac:dyDescent="0.2">
      <c r="A229" s="6" t="s">
        <v>396</v>
      </c>
      <c r="B229" s="5" t="s">
        <v>403</v>
      </c>
      <c r="C229" s="5" t="s">
        <v>389</v>
      </c>
      <c r="D229" s="5" t="s">
        <v>422</v>
      </c>
      <c r="E229" s="20" t="s">
        <v>537</v>
      </c>
      <c r="F229" s="5" t="s">
        <v>397</v>
      </c>
      <c r="G229" s="3">
        <f>2742.1-5.4</f>
        <v>2736.7</v>
      </c>
      <c r="H229" s="3">
        <v>2736.7</v>
      </c>
      <c r="I229" s="3">
        <f t="shared" si="63"/>
        <v>100</v>
      </c>
    </row>
    <row r="230" spans="1:9" ht="45" x14ac:dyDescent="0.2">
      <c r="A230" s="4" t="s">
        <v>423</v>
      </c>
      <c r="B230" s="5" t="s">
        <v>403</v>
      </c>
      <c r="C230" s="5" t="s">
        <v>389</v>
      </c>
      <c r="D230" s="5" t="s">
        <v>424</v>
      </c>
      <c r="E230" s="5"/>
      <c r="F230" s="5"/>
      <c r="G230" s="3">
        <f>G231+G254</f>
        <v>4452.4000000000005</v>
      </c>
      <c r="H230" s="3">
        <f>H231+H254</f>
        <v>4273.7</v>
      </c>
      <c r="I230" s="3">
        <f t="shared" si="63"/>
        <v>95.986434282634065</v>
      </c>
    </row>
    <row r="231" spans="1:9" ht="45" x14ac:dyDescent="0.2">
      <c r="A231" s="21" t="s">
        <v>132</v>
      </c>
      <c r="B231" s="5" t="s">
        <v>403</v>
      </c>
      <c r="C231" s="5" t="s">
        <v>389</v>
      </c>
      <c r="D231" s="5" t="s">
        <v>424</v>
      </c>
      <c r="E231" s="20" t="s">
        <v>133</v>
      </c>
      <c r="F231" s="5"/>
      <c r="G231" s="3">
        <f>G232+G244+G249</f>
        <v>4364.1000000000004</v>
      </c>
      <c r="H231" s="3">
        <f>H232+H244+H249</f>
        <v>4185.3999999999996</v>
      </c>
      <c r="I231" s="3">
        <f t="shared" si="63"/>
        <v>95.905226736325915</v>
      </c>
    </row>
    <row r="232" spans="1:9" ht="30" x14ac:dyDescent="0.2">
      <c r="A232" s="21" t="s">
        <v>134</v>
      </c>
      <c r="B232" s="5" t="s">
        <v>403</v>
      </c>
      <c r="C232" s="5" t="s">
        <v>389</v>
      </c>
      <c r="D232" s="5" t="s">
        <v>424</v>
      </c>
      <c r="E232" s="20" t="s">
        <v>135</v>
      </c>
      <c r="F232" s="5"/>
      <c r="G232" s="3">
        <f>G233+G240</f>
        <v>4008</v>
      </c>
      <c r="H232" s="3">
        <f>H233+H240</f>
        <v>3951.4</v>
      </c>
      <c r="I232" s="3">
        <f t="shared" si="63"/>
        <v>98.5878243512974</v>
      </c>
    </row>
    <row r="233" spans="1:9" ht="75" x14ac:dyDescent="0.2">
      <c r="A233" s="23" t="s">
        <v>521</v>
      </c>
      <c r="B233" s="5" t="s">
        <v>403</v>
      </c>
      <c r="C233" s="5" t="s">
        <v>389</v>
      </c>
      <c r="D233" s="5" t="s">
        <v>424</v>
      </c>
      <c r="E233" s="20" t="s">
        <v>137</v>
      </c>
      <c r="F233" s="5"/>
      <c r="G233" s="3">
        <f>G234+G237</f>
        <v>1397.9999999999998</v>
      </c>
      <c r="H233" s="3">
        <f>H234+H237</f>
        <v>1398</v>
      </c>
      <c r="I233" s="3">
        <f t="shared" si="63"/>
        <v>100.00000000000003</v>
      </c>
    </row>
    <row r="234" spans="1:9" ht="105" x14ac:dyDescent="0.2">
      <c r="A234" s="21" t="s">
        <v>519</v>
      </c>
      <c r="B234" s="5" t="s">
        <v>403</v>
      </c>
      <c r="C234" s="5" t="s">
        <v>389</v>
      </c>
      <c r="D234" s="5" t="s">
        <v>424</v>
      </c>
      <c r="E234" s="20" t="s">
        <v>138</v>
      </c>
      <c r="F234" s="5"/>
      <c r="G234" s="3">
        <f t="shared" ref="G234:H235" si="71">G235</f>
        <v>86.800000000000011</v>
      </c>
      <c r="H234" s="3">
        <f t="shared" si="71"/>
        <v>86.8</v>
      </c>
      <c r="I234" s="3">
        <f t="shared" si="63"/>
        <v>99.999999999999986</v>
      </c>
    </row>
    <row r="235" spans="1:9" ht="30" x14ac:dyDescent="0.2">
      <c r="A235" s="6" t="s">
        <v>394</v>
      </c>
      <c r="B235" s="5" t="s">
        <v>403</v>
      </c>
      <c r="C235" s="5" t="s">
        <v>389</v>
      </c>
      <c r="D235" s="5" t="s">
        <v>424</v>
      </c>
      <c r="E235" s="20" t="s">
        <v>138</v>
      </c>
      <c r="F235" s="5" t="s">
        <v>395</v>
      </c>
      <c r="G235" s="3">
        <f t="shared" si="71"/>
        <v>86.800000000000011</v>
      </c>
      <c r="H235" s="3">
        <f t="shared" si="71"/>
        <v>86.8</v>
      </c>
      <c r="I235" s="3">
        <f t="shared" si="63"/>
        <v>99.999999999999986</v>
      </c>
    </row>
    <row r="236" spans="1:9" ht="45" x14ac:dyDescent="0.2">
      <c r="A236" s="6" t="s">
        <v>396</v>
      </c>
      <c r="B236" s="5" t="s">
        <v>403</v>
      </c>
      <c r="C236" s="5" t="s">
        <v>389</v>
      </c>
      <c r="D236" s="5" t="s">
        <v>424</v>
      </c>
      <c r="E236" s="20" t="s">
        <v>138</v>
      </c>
      <c r="F236" s="5" t="s">
        <v>397</v>
      </c>
      <c r="G236" s="3">
        <f>3000-2770-143.2</f>
        <v>86.800000000000011</v>
      </c>
      <c r="H236" s="3">
        <v>86.8</v>
      </c>
      <c r="I236" s="3">
        <f t="shared" si="63"/>
        <v>99.999999999999986</v>
      </c>
    </row>
    <row r="237" spans="1:9" x14ac:dyDescent="0.2">
      <c r="A237" s="6" t="s">
        <v>482</v>
      </c>
      <c r="B237" s="5" t="s">
        <v>403</v>
      </c>
      <c r="C237" s="5" t="s">
        <v>389</v>
      </c>
      <c r="D237" s="5" t="s">
        <v>424</v>
      </c>
      <c r="E237" s="20" t="s">
        <v>481</v>
      </c>
      <c r="F237" s="5"/>
      <c r="G237" s="3">
        <f t="shared" ref="G237:H238" si="72">G238</f>
        <v>1311.1999999999998</v>
      </c>
      <c r="H237" s="3">
        <f t="shared" si="72"/>
        <v>1311.2</v>
      </c>
      <c r="I237" s="3">
        <f t="shared" si="63"/>
        <v>100.00000000000003</v>
      </c>
    </row>
    <row r="238" spans="1:9" ht="30" x14ac:dyDescent="0.2">
      <c r="A238" s="6" t="s">
        <v>394</v>
      </c>
      <c r="B238" s="5" t="s">
        <v>403</v>
      </c>
      <c r="C238" s="5" t="s">
        <v>389</v>
      </c>
      <c r="D238" s="5" t="s">
        <v>424</v>
      </c>
      <c r="E238" s="20" t="s">
        <v>481</v>
      </c>
      <c r="F238" s="5" t="s">
        <v>395</v>
      </c>
      <c r="G238" s="3">
        <f t="shared" si="72"/>
        <v>1311.1999999999998</v>
      </c>
      <c r="H238" s="3">
        <f t="shared" si="72"/>
        <v>1311.2</v>
      </c>
      <c r="I238" s="3">
        <f t="shared" si="63"/>
        <v>100.00000000000003</v>
      </c>
    </row>
    <row r="239" spans="1:9" ht="45" x14ac:dyDescent="0.2">
      <c r="A239" s="6" t="s">
        <v>396</v>
      </c>
      <c r="B239" s="5" t="s">
        <v>403</v>
      </c>
      <c r="C239" s="5" t="s">
        <v>389</v>
      </c>
      <c r="D239" s="5" t="s">
        <v>424</v>
      </c>
      <c r="E239" s="20" t="s">
        <v>481</v>
      </c>
      <c r="F239" s="5" t="s">
        <v>397</v>
      </c>
      <c r="G239" s="3">
        <f>1878.8-567.6</f>
        <v>1311.1999999999998</v>
      </c>
      <c r="H239" s="3">
        <v>1311.2</v>
      </c>
      <c r="I239" s="3">
        <f t="shared" si="63"/>
        <v>100.00000000000003</v>
      </c>
    </row>
    <row r="240" spans="1:9" ht="75" x14ac:dyDescent="0.2">
      <c r="A240" s="23" t="s">
        <v>139</v>
      </c>
      <c r="B240" s="5" t="s">
        <v>403</v>
      </c>
      <c r="C240" s="5" t="s">
        <v>389</v>
      </c>
      <c r="D240" s="5" t="s">
        <v>424</v>
      </c>
      <c r="E240" s="20" t="s">
        <v>140</v>
      </c>
      <c r="F240" s="5"/>
      <c r="G240" s="3">
        <f t="shared" ref="G240:H242" si="73">G241</f>
        <v>2610</v>
      </c>
      <c r="H240" s="3">
        <f t="shared" si="73"/>
        <v>2553.4</v>
      </c>
      <c r="I240" s="3">
        <f t="shared" si="63"/>
        <v>97.83141762452108</v>
      </c>
    </row>
    <row r="241" spans="1:9" ht="30" x14ac:dyDescent="0.2">
      <c r="A241" s="21" t="s">
        <v>141</v>
      </c>
      <c r="B241" s="5" t="s">
        <v>403</v>
      </c>
      <c r="C241" s="5" t="s">
        <v>389</v>
      </c>
      <c r="D241" s="5" t="s">
        <v>424</v>
      </c>
      <c r="E241" s="20" t="s">
        <v>142</v>
      </c>
      <c r="F241" s="5"/>
      <c r="G241" s="3">
        <f t="shared" si="73"/>
        <v>2610</v>
      </c>
      <c r="H241" s="3">
        <f t="shared" si="73"/>
        <v>2553.4</v>
      </c>
      <c r="I241" s="3">
        <f t="shared" si="63"/>
        <v>97.83141762452108</v>
      </c>
    </row>
    <row r="242" spans="1:9" ht="30" x14ac:dyDescent="0.2">
      <c r="A242" s="6" t="s">
        <v>394</v>
      </c>
      <c r="B242" s="5" t="s">
        <v>403</v>
      </c>
      <c r="C242" s="5" t="s">
        <v>389</v>
      </c>
      <c r="D242" s="5" t="s">
        <v>424</v>
      </c>
      <c r="E242" s="20" t="s">
        <v>142</v>
      </c>
      <c r="F242" s="5" t="s">
        <v>395</v>
      </c>
      <c r="G242" s="3">
        <f t="shared" si="73"/>
        <v>2610</v>
      </c>
      <c r="H242" s="3">
        <f t="shared" si="73"/>
        <v>2553.4</v>
      </c>
      <c r="I242" s="3">
        <f t="shared" si="63"/>
        <v>97.83141762452108</v>
      </c>
    </row>
    <row r="243" spans="1:9" ht="45" x14ac:dyDescent="0.2">
      <c r="A243" s="6" t="s">
        <v>396</v>
      </c>
      <c r="B243" s="5" t="s">
        <v>403</v>
      </c>
      <c r="C243" s="5" t="s">
        <v>389</v>
      </c>
      <c r="D243" s="5" t="s">
        <v>424</v>
      </c>
      <c r="E243" s="20" t="s">
        <v>142</v>
      </c>
      <c r="F243" s="5" t="s">
        <v>397</v>
      </c>
      <c r="G243" s="3">
        <f>7030-5200+(610+170)</f>
        <v>2610</v>
      </c>
      <c r="H243" s="3">
        <v>2553.4</v>
      </c>
      <c r="I243" s="3">
        <f t="shared" si="63"/>
        <v>97.83141762452108</v>
      </c>
    </row>
    <row r="244" spans="1:9" ht="75" x14ac:dyDescent="0.2">
      <c r="A244" s="6" t="s">
        <v>606</v>
      </c>
      <c r="B244" s="5" t="s">
        <v>403</v>
      </c>
      <c r="C244" s="5" t="s">
        <v>389</v>
      </c>
      <c r="D244" s="5" t="s">
        <v>424</v>
      </c>
      <c r="E244" s="20" t="s">
        <v>143</v>
      </c>
      <c r="F244" s="5"/>
      <c r="G244" s="3">
        <f t="shared" ref="G244:H244" si="74">G245</f>
        <v>176.10000000000002</v>
      </c>
      <c r="H244" s="3">
        <f t="shared" si="74"/>
        <v>85.5</v>
      </c>
      <c r="I244" s="3">
        <f t="shared" ref="I244:I301" si="75">H244/G244*100</f>
        <v>48.551959114139684</v>
      </c>
    </row>
    <row r="245" spans="1:9" ht="75" x14ac:dyDescent="0.2">
      <c r="A245" s="6" t="s">
        <v>610</v>
      </c>
      <c r="B245" s="5" t="s">
        <v>403</v>
      </c>
      <c r="C245" s="5" t="s">
        <v>389</v>
      </c>
      <c r="D245" s="5" t="s">
        <v>424</v>
      </c>
      <c r="E245" s="42" t="s">
        <v>149</v>
      </c>
      <c r="F245" s="5"/>
      <c r="G245" s="3">
        <f t="shared" ref="G245:H247" si="76">G246</f>
        <v>176.10000000000002</v>
      </c>
      <c r="H245" s="3">
        <f t="shared" si="76"/>
        <v>85.5</v>
      </c>
      <c r="I245" s="3">
        <f t="shared" si="75"/>
        <v>48.551959114139684</v>
      </c>
    </row>
    <row r="246" spans="1:9" ht="45" x14ac:dyDescent="0.2">
      <c r="A246" s="23" t="s">
        <v>150</v>
      </c>
      <c r="B246" s="5" t="s">
        <v>403</v>
      </c>
      <c r="C246" s="5" t="s">
        <v>389</v>
      </c>
      <c r="D246" s="5" t="s">
        <v>424</v>
      </c>
      <c r="E246" s="20" t="s">
        <v>151</v>
      </c>
      <c r="F246" s="5"/>
      <c r="G246" s="3">
        <f t="shared" si="76"/>
        <v>176.10000000000002</v>
      </c>
      <c r="H246" s="3">
        <f t="shared" si="76"/>
        <v>85.5</v>
      </c>
      <c r="I246" s="3">
        <f t="shared" si="75"/>
        <v>48.551959114139684</v>
      </c>
    </row>
    <row r="247" spans="1:9" ht="30" x14ac:dyDescent="0.2">
      <c r="A247" s="6" t="s">
        <v>394</v>
      </c>
      <c r="B247" s="5" t="s">
        <v>403</v>
      </c>
      <c r="C247" s="5" t="s">
        <v>389</v>
      </c>
      <c r="D247" s="5" t="s">
        <v>424</v>
      </c>
      <c r="E247" s="20" t="s">
        <v>151</v>
      </c>
      <c r="F247" s="5" t="s">
        <v>395</v>
      </c>
      <c r="G247" s="3">
        <f t="shared" si="76"/>
        <v>176.10000000000002</v>
      </c>
      <c r="H247" s="3">
        <f t="shared" si="76"/>
        <v>85.5</v>
      </c>
      <c r="I247" s="3">
        <f t="shared" si="75"/>
        <v>48.551959114139684</v>
      </c>
    </row>
    <row r="248" spans="1:9" ht="45" x14ac:dyDescent="0.2">
      <c r="A248" s="6" t="s">
        <v>396</v>
      </c>
      <c r="B248" s="5" t="s">
        <v>403</v>
      </c>
      <c r="C248" s="5" t="s">
        <v>389</v>
      </c>
      <c r="D248" s="5" t="s">
        <v>424</v>
      </c>
      <c r="E248" s="20" t="s">
        <v>151</v>
      </c>
      <c r="F248" s="5" t="s">
        <v>397</v>
      </c>
      <c r="G248" s="3">
        <f>361.6-85.5-100</f>
        <v>176.10000000000002</v>
      </c>
      <c r="H248" s="3">
        <v>85.5</v>
      </c>
      <c r="I248" s="3">
        <f t="shared" si="75"/>
        <v>48.551959114139684</v>
      </c>
    </row>
    <row r="249" spans="1:9" ht="45" x14ac:dyDescent="0.2">
      <c r="A249" s="6" t="s">
        <v>611</v>
      </c>
      <c r="B249" s="5" t="s">
        <v>403</v>
      </c>
      <c r="C249" s="5" t="s">
        <v>389</v>
      </c>
      <c r="D249" s="5" t="s">
        <v>424</v>
      </c>
      <c r="E249" s="20" t="s">
        <v>156</v>
      </c>
      <c r="F249" s="5"/>
      <c r="G249" s="3">
        <f t="shared" ref="G249:H252" si="77">G250</f>
        <v>180</v>
      </c>
      <c r="H249" s="3">
        <f t="shared" si="77"/>
        <v>148.5</v>
      </c>
      <c r="I249" s="3">
        <f t="shared" si="75"/>
        <v>82.5</v>
      </c>
    </row>
    <row r="250" spans="1:9" ht="30" x14ac:dyDescent="0.2">
      <c r="A250" s="23" t="s">
        <v>157</v>
      </c>
      <c r="B250" s="5" t="s">
        <v>403</v>
      </c>
      <c r="C250" s="5" t="s">
        <v>389</v>
      </c>
      <c r="D250" s="5" t="s">
        <v>424</v>
      </c>
      <c r="E250" s="20" t="s">
        <v>158</v>
      </c>
      <c r="F250" s="5"/>
      <c r="G250" s="3">
        <f t="shared" si="77"/>
        <v>180</v>
      </c>
      <c r="H250" s="3">
        <f t="shared" si="77"/>
        <v>148.5</v>
      </c>
      <c r="I250" s="3">
        <f t="shared" si="75"/>
        <v>82.5</v>
      </c>
    </row>
    <row r="251" spans="1:9" ht="30" x14ac:dyDescent="0.2">
      <c r="A251" s="26" t="s">
        <v>159</v>
      </c>
      <c r="B251" s="5" t="s">
        <v>403</v>
      </c>
      <c r="C251" s="5" t="s">
        <v>389</v>
      </c>
      <c r="D251" s="5" t="s">
        <v>424</v>
      </c>
      <c r="E251" s="20" t="s">
        <v>160</v>
      </c>
      <c r="F251" s="5"/>
      <c r="G251" s="3">
        <f t="shared" si="77"/>
        <v>180</v>
      </c>
      <c r="H251" s="3">
        <f t="shared" si="77"/>
        <v>148.5</v>
      </c>
      <c r="I251" s="3">
        <f t="shared" si="75"/>
        <v>82.5</v>
      </c>
    </row>
    <row r="252" spans="1:9" ht="30" x14ac:dyDescent="0.2">
      <c r="A252" s="6" t="s">
        <v>394</v>
      </c>
      <c r="B252" s="5" t="s">
        <v>403</v>
      </c>
      <c r="C252" s="5" t="s">
        <v>389</v>
      </c>
      <c r="D252" s="5" t="s">
        <v>424</v>
      </c>
      <c r="E252" s="20" t="s">
        <v>160</v>
      </c>
      <c r="F252" s="5" t="s">
        <v>395</v>
      </c>
      <c r="G252" s="3">
        <f t="shared" si="77"/>
        <v>180</v>
      </c>
      <c r="H252" s="3">
        <f t="shared" si="77"/>
        <v>148.5</v>
      </c>
      <c r="I252" s="3">
        <f t="shared" si="75"/>
        <v>82.5</v>
      </c>
    </row>
    <row r="253" spans="1:9" ht="45" x14ac:dyDescent="0.2">
      <c r="A253" s="6" t="s">
        <v>396</v>
      </c>
      <c r="B253" s="5" t="s">
        <v>403</v>
      </c>
      <c r="C253" s="5" t="s">
        <v>389</v>
      </c>
      <c r="D253" s="5" t="s">
        <v>424</v>
      </c>
      <c r="E253" s="20" t="s">
        <v>160</v>
      </c>
      <c r="F253" s="5" t="s">
        <v>397</v>
      </c>
      <c r="G253" s="3">
        <f>180+102-102</f>
        <v>180</v>
      </c>
      <c r="H253" s="3">
        <v>148.5</v>
      </c>
      <c r="I253" s="3">
        <f t="shared" si="75"/>
        <v>82.5</v>
      </c>
    </row>
    <row r="254" spans="1:9" x14ac:dyDescent="0.2">
      <c r="A254" s="21" t="s">
        <v>378</v>
      </c>
      <c r="B254" s="5" t="s">
        <v>403</v>
      </c>
      <c r="C254" s="5" t="s">
        <v>389</v>
      </c>
      <c r="D254" s="5" t="s">
        <v>424</v>
      </c>
      <c r="E254" s="20" t="s">
        <v>379</v>
      </c>
      <c r="F254" s="5"/>
      <c r="G254" s="3">
        <f t="shared" ref="G254:H256" si="78">G255</f>
        <v>88.300000000000011</v>
      </c>
      <c r="H254" s="3">
        <f t="shared" si="78"/>
        <v>88.3</v>
      </c>
      <c r="I254" s="3">
        <f t="shared" si="75"/>
        <v>99.999999999999986</v>
      </c>
    </row>
    <row r="255" spans="1:9" x14ac:dyDescent="0.2">
      <c r="A255" s="21" t="s">
        <v>536</v>
      </c>
      <c r="B255" s="5" t="s">
        <v>403</v>
      </c>
      <c r="C255" s="5" t="s">
        <v>389</v>
      </c>
      <c r="D255" s="5" t="s">
        <v>424</v>
      </c>
      <c r="E255" s="20" t="s">
        <v>537</v>
      </c>
      <c r="F255" s="5"/>
      <c r="G255" s="3">
        <f t="shared" si="78"/>
        <v>88.300000000000011</v>
      </c>
      <c r="H255" s="3">
        <f t="shared" si="78"/>
        <v>88.3</v>
      </c>
      <c r="I255" s="3">
        <f t="shared" si="75"/>
        <v>99.999999999999986</v>
      </c>
    </row>
    <row r="256" spans="1:9" ht="30" x14ac:dyDescent="0.2">
      <c r="A256" s="6" t="s">
        <v>394</v>
      </c>
      <c r="B256" s="5" t="s">
        <v>403</v>
      </c>
      <c r="C256" s="5" t="s">
        <v>389</v>
      </c>
      <c r="D256" s="5" t="s">
        <v>424</v>
      </c>
      <c r="E256" s="20" t="s">
        <v>537</v>
      </c>
      <c r="F256" s="5" t="s">
        <v>395</v>
      </c>
      <c r="G256" s="3">
        <f t="shared" si="78"/>
        <v>88.300000000000011</v>
      </c>
      <c r="H256" s="3">
        <f t="shared" si="78"/>
        <v>88.3</v>
      </c>
      <c r="I256" s="3">
        <f t="shared" si="75"/>
        <v>99.999999999999986</v>
      </c>
    </row>
    <row r="257" spans="1:9" ht="45" x14ac:dyDescent="0.2">
      <c r="A257" s="6" t="s">
        <v>396</v>
      </c>
      <c r="B257" s="5" t="s">
        <v>403</v>
      </c>
      <c r="C257" s="5" t="s">
        <v>389</v>
      </c>
      <c r="D257" s="5" t="s">
        <v>424</v>
      </c>
      <c r="E257" s="20" t="s">
        <v>537</v>
      </c>
      <c r="F257" s="5" t="s">
        <v>397</v>
      </c>
      <c r="G257" s="3">
        <f>82.9+5.4</f>
        <v>88.300000000000011</v>
      </c>
      <c r="H257" s="3">
        <v>88.3</v>
      </c>
      <c r="I257" s="3">
        <f t="shared" si="75"/>
        <v>99.999999999999986</v>
      </c>
    </row>
    <row r="258" spans="1:9" x14ac:dyDescent="0.2">
      <c r="A258" s="4" t="s">
        <v>425</v>
      </c>
      <c r="B258" s="5" t="s">
        <v>403</v>
      </c>
      <c r="C258" s="5" t="s">
        <v>407</v>
      </c>
      <c r="D258" s="5"/>
      <c r="E258" s="5"/>
      <c r="F258" s="5"/>
      <c r="G258" s="3">
        <f>G259+G273+G280+G313+G337</f>
        <v>94220.7</v>
      </c>
      <c r="H258" s="3">
        <f>H259+H273+H280+H313+H337</f>
        <v>85216.4</v>
      </c>
      <c r="I258" s="3">
        <f t="shared" si="75"/>
        <v>90.443395135039324</v>
      </c>
    </row>
    <row r="259" spans="1:9" x14ac:dyDescent="0.2">
      <c r="A259" s="4" t="s">
        <v>426</v>
      </c>
      <c r="B259" s="5" t="s">
        <v>403</v>
      </c>
      <c r="C259" s="5" t="s">
        <v>407</v>
      </c>
      <c r="D259" s="5" t="s">
        <v>427</v>
      </c>
      <c r="E259" s="5"/>
      <c r="F259" s="5"/>
      <c r="G259" s="3">
        <f t="shared" ref="G259:H269" si="79">G260</f>
        <v>2028.9</v>
      </c>
      <c r="H259" s="3">
        <f t="shared" si="79"/>
        <v>1441.2</v>
      </c>
      <c r="I259" s="3">
        <f t="shared" si="75"/>
        <v>71.033564985952978</v>
      </c>
    </row>
    <row r="260" spans="1:9" ht="30" x14ac:dyDescent="0.2">
      <c r="A260" s="21" t="s">
        <v>104</v>
      </c>
      <c r="B260" s="5" t="s">
        <v>403</v>
      </c>
      <c r="C260" s="5" t="s">
        <v>407</v>
      </c>
      <c r="D260" s="5" t="s">
        <v>427</v>
      </c>
      <c r="E260" s="20" t="s">
        <v>105</v>
      </c>
      <c r="F260" s="5"/>
      <c r="G260" s="3">
        <f t="shared" ref="G260:H260" si="80">G266+G261</f>
        <v>2028.9</v>
      </c>
      <c r="H260" s="3">
        <f t="shared" si="80"/>
        <v>1441.2</v>
      </c>
      <c r="I260" s="3">
        <f t="shared" si="75"/>
        <v>71.033564985952978</v>
      </c>
    </row>
    <row r="261" spans="1:9" ht="30" x14ac:dyDescent="0.2">
      <c r="A261" s="19" t="s">
        <v>106</v>
      </c>
      <c r="B261" s="5" t="s">
        <v>403</v>
      </c>
      <c r="C261" s="5" t="s">
        <v>407</v>
      </c>
      <c r="D261" s="5" t="s">
        <v>427</v>
      </c>
      <c r="E261" s="20" t="s">
        <v>107</v>
      </c>
      <c r="F261" s="5"/>
      <c r="G261" s="3">
        <f t="shared" ref="G261:H264" si="81">G262</f>
        <v>171.9</v>
      </c>
      <c r="H261" s="3">
        <f t="shared" si="81"/>
        <v>171.9</v>
      </c>
      <c r="I261" s="3">
        <f t="shared" si="75"/>
        <v>100</v>
      </c>
    </row>
    <row r="262" spans="1:9" ht="75" x14ac:dyDescent="0.2">
      <c r="A262" s="19" t="s">
        <v>108</v>
      </c>
      <c r="B262" s="5" t="s">
        <v>403</v>
      </c>
      <c r="C262" s="5" t="s">
        <v>407</v>
      </c>
      <c r="D262" s="5" t="s">
        <v>427</v>
      </c>
      <c r="E262" s="20" t="s">
        <v>109</v>
      </c>
      <c r="F262" s="5"/>
      <c r="G262" s="3">
        <f t="shared" si="81"/>
        <v>171.9</v>
      </c>
      <c r="H262" s="3">
        <f t="shared" si="81"/>
        <v>171.9</v>
      </c>
      <c r="I262" s="3">
        <f t="shared" si="75"/>
        <v>100</v>
      </c>
    </row>
    <row r="263" spans="1:9" ht="30" x14ac:dyDescent="0.2">
      <c r="A263" s="23" t="s">
        <v>503</v>
      </c>
      <c r="B263" s="5" t="s">
        <v>403</v>
      </c>
      <c r="C263" s="5" t="s">
        <v>407</v>
      </c>
      <c r="D263" s="5" t="s">
        <v>427</v>
      </c>
      <c r="E263" s="20" t="s">
        <v>502</v>
      </c>
      <c r="F263" s="5"/>
      <c r="G263" s="3">
        <f t="shared" si="81"/>
        <v>171.9</v>
      </c>
      <c r="H263" s="3">
        <f t="shared" si="81"/>
        <v>171.9</v>
      </c>
      <c r="I263" s="3">
        <f t="shared" si="75"/>
        <v>100</v>
      </c>
    </row>
    <row r="264" spans="1:9" ht="30" x14ac:dyDescent="0.2">
      <c r="A264" s="6" t="s">
        <v>394</v>
      </c>
      <c r="B264" s="5" t="s">
        <v>403</v>
      </c>
      <c r="C264" s="5" t="s">
        <v>407</v>
      </c>
      <c r="D264" s="5" t="s">
        <v>427</v>
      </c>
      <c r="E264" s="20" t="s">
        <v>502</v>
      </c>
      <c r="F264" s="5" t="s">
        <v>395</v>
      </c>
      <c r="G264" s="3">
        <f t="shared" si="81"/>
        <v>171.9</v>
      </c>
      <c r="H264" s="3">
        <f t="shared" si="81"/>
        <v>171.9</v>
      </c>
      <c r="I264" s="3">
        <f t="shared" si="75"/>
        <v>100</v>
      </c>
    </row>
    <row r="265" spans="1:9" ht="45" x14ac:dyDescent="0.2">
      <c r="A265" s="6" t="s">
        <v>396</v>
      </c>
      <c r="B265" s="5" t="s">
        <v>403</v>
      </c>
      <c r="C265" s="5" t="s">
        <v>407</v>
      </c>
      <c r="D265" s="5" t="s">
        <v>427</v>
      </c>
      <c r="E265" s="20" t="s">
        <v>502</v>
      </c>
      <c r="F265" s="5" t="s">
        <v>397</v>
      </c>
      <c r="G265" s="3">
        <f>250-78.1</f>
        <v>171.9</v>
      </c>
      <c r="H265" s="3">
        <v>171.9</v>
      </c>
      <c r="I265" s="3">
        <f t="shared" si="75"/>
        <v>100</v>
      </c>
    </row>
    <row r="266" spans="1:9" ht="30" x14ac:dyDescent="0.2">
      <c r="A266" s="21" t="s">
        <v>110</v>
      </c>
      <c r="B266" s="5" t="s">
        <v>403</v>
      </c>
      <c r="C266" s="5" t="s">
        <v>407</v>
      </c>
      <c r="D266" s="5" t="s">
        <v>427</v>
      </c>
      <c r="E266" s="20" t="s">
        <v>111</v>
      </c>
      <c r="F266" s="5"/>
      <c r="G266" s="3">
        <f t="shared" si="79"/>
        <v>1857</v>
      </c>
      <c r="H266" s="3">
        <f t="shared" si="79"/>
        <v>1269.3</v>
      </c>
      <c r="I266" s="3">
        <f t="shared" si="75"/>
        <v>68.352180936995154</v>
      </c>
    </row>
    <row r="267" spans="1:9" ht="75" x14ac:dyDescent="0.2">
      <c r="A267" s="21" t="s">
        <v>112</v>
      </c>
      <c r="B267" s="5" t="s">
        <v>403</v>
      </c>
      <c r="C267" s="5" t="s">
        <v>407</v>
      </c>
      <c r="D267" s="5" t="s">
        <v>427</v>
      </c>
      <c r="E267" s="20" t="s">
        <v>113</v>
      </c>
      <c r="F267" s="5"/>
      <c r="G267" s="3">
        <f t="shared" si="79"/>
        <v>1857</v>
      </c>
      <c r="H267" s="3">
        <f t="shared" si="79"/>
        <v>1269.3</v>
      </c>
      <c r="I267" s="3">
        <f t="shared" si="75"/>
        <v>68.352180936995154</v>
      </c>
    </row>
    <row r="268" spans="1:9" ht="60" x14ac:dyDescent="0.2">
      <c r="A268" s="21" t="s">
        <v>612</v>
      </c>
      <c r="B268" s="5" t="s">
        <v>403</v>
      </c>
      <c r="C268" s="5" t="s">
        <v>407</v>
      </c>
      <c r="D268" s="5" t="s">
        <v>427</v>
      </c>
      <c r="E268" s="20" t="s">
        <v>114</v>
      </c>
      <c r="F268" s="5"/>
      <c r="G268" s="3">
        <f t="shared" ref="G268:H268" si="82">G269+G271</f>
        <v>1857</v>
      </c>
      <c r="H268" s="3">
        <f t="shared" si="82"/>
        <v>1269.3</v>
      </c>
      <c r="I268" s="3">
        <f t="shared" si="75"/>
        <v>68.352180936995154</v>
      </c>
    </row>
    <row r="269" spans="1:9" ht="75" x14ac:dyDescent="0.2">
      <c r="A269" s="6" t="s">
        <v>390</v>
      </c>
      <c r="B269" s="5" t="s">
        <v>403</v>
      </c>
      <c r="C269" s="5" t="s">
        <v>407</v>
      </c>
      <c r="D269" s="5" t="s">
        <v>427</v>
      </c>
      <c r="E269" s="20" t="s">
        <v>114</v>
      </c>
      <c r="F269" s="5" t="s">
        <v>391</v>
      </c>
      <c r="G269" s="3">
        <f t="shared" si="79"/>
        <v>259</v>
      </c>
      <c r="H269" s="3">
        <f t="shared" si="79"/>
        <v>249</v>
      </c>
      <c r="I269" s="3">
        <f t="shared" si="75"/>
        <v>96.138996138996134</v>
      </c>
    </row>
    <row r="270" spans="1:9" ht="30" x14ac:dyDescent="0.2">
      <c r="A270" s="6" t="s">
        <v>392</v>
      </c>
      <c r="B270" s="5" t="s">
        <v>403</v>
      </c>
      <c r="C270" s="5" t="s">
        <v>407</v>
      </c>
      <c r="D270" s="5" t="s">
        <v>427</v>
      </c>
      <c r="E270" s="20" t="s">
        <v>114</v>
      </c>
      <c r="F270" s="5" t="s">
        <v>393</v>
      </c>
      <c r="G270" s="3">
        <f>245.1+13.9</f>
        <v>259</v>
      </c>
      <c r="H270" s="3">
        <v>249</v>
      </c>
      <c r="I270" s="3">
        <f t="shared" si="75"/>
        <v>96.138996138996134</v>
      </c>
    </row>
    <row r="271" spans="1:9" ht="30" x14ac:dyDescent="0.2">
      <c r="A271" s="6" t="s">
        <v>394</v>
      </c>
      <c r="B271" s="5" t="s">
        <v>403</v>
      </c>
      <c r="C271" s="5" t="s">
        <v>407</v>
      </c>
      <c r="D271" s="5" t="s">
        <v>427</v>
      </c>
      <c r="E271" s="20" t="s">
        <v>114</v>
      </c>
      <c r="F271" s="5" t="s">
        <v>395</v>
      </c>
      <c r="G271" s="3">
        <f t="shared" ref="G271:H271" si="83">G272</f>
        <v>1598</v>
      </c>
      <c r="H271" s="3">
        <f t="shared" si="83"/>
        <v>1020.3</v>
      </c>
      <c r="I271" s="3">
        <f t="shared" si="75"/>
        <v>63.848560700876092</v>
      </c>
    </row>
    <row r="272" spans="1:9" ht="45" x14ac:dyDescent="0.2">
      <c r="A272" s="6" t="s">
        <v>396</v>
      </c>
      <c r="B272" s="5" t="s">
        <v>403</v>
      </c>
      <c r="C272" s="5" t="s">
        <v>407</v>
      </c>
      <c r="D272" s="5" t="s">
        <v>427</v>
      </c>
      <c r="E272" s="20" t="s">
        <v>114</v>
      </c>
      <c r="F272" s="5" t="s">
        <v>397</v>
      </c>
      <c r="G272" s="3">
        <f>669.9-13.9+102+840</f>
        <v>1598</v>
      </c>
      <c r="H272" s="3">
        <v>1020.3</v>
      </c>
      <c r="I272" s="3">
        <f t="shared" si="75"/>
        <v>63.848560700876092</v>
      </c>
    </row>
    <row r="273" spans="1:9" x14ac:dyDescent="0.2">
      <c r="A273" s="6" t="s">
        <v>484</v>
      </c>
      <c r="B273" s="5" t="s">
        <v>403</v>
      </c>
      <c r="C273" s="5" t="s">
        <v>407</v>
      </c>
      <c r="D273" s="5" t="s">
        <v>453</v>
      </c>
      <c r="E273" s="20"/>
      <c r="F273" s="5"/>
      <c r="G273" s="3">
        <f t="shared" ref="G273:H273" si="84">G274</f>
        <v>0.1</v>
      </c>
      <c r="H273" s="3">
        <f t="shared" si="84"/>
        <v>0</v>
      </c>
      <c r="I273" s="3">
        <f t="shared" si="75"/>
        <v>0</v>
      </c>
    </row>
    <row r="274" spans="1:9" ht="45" x14ac:dyDescent="0.2">
      <c r="A274" s="21" t="s">
        <v>279</v>
      </c>
      <c r="B274" s="5" t="s">
        <v>403</v>
      </c>
      <c r="C274" s="5" t="s">
        <v>407</v>
      </c>
      <c r="D274" s="5" t="s">
        <v>453</v>
      </c>
      <c r="E274" s="20" t="s">
        <v>280</v>
      </c>
      <c r="F274" s="5"/>
      <c r="G274" s="3">
        <f t="shared" ref="G274:H278" si="85">G275</f>
        <v>0.1</v>
      </c>
      <c r="H274" s="3">
        <f t="shared" si="85"/>
        <v>0</v>
      </c>
      <c r="I274" s="3">
        <f t="shared" si="75"/>
        <v>0</v>
      </c>
    </row>
    <row r="275" spans="1:9" ht="30" x14ac:dyDescent="0.2">
      <c r="A275" s="21" t="s">
        <v>281</v>
      </c>
      <c r="B275" s="5" t="s">
        <v>403</v>
      </c>
      <c r="C275" s="5" t="s">
        <v>407</v>
      </c>
      <c r="D275" s="5" t="s">
        <v>453</v>
      </c>
      <c r="E275" s="20" t="s">
        <v>282</v>
      </c>
      <c r="F275" s="5"/>
      <c r="G275" s="3">
        <f t="shared" si="85"/>
        <v>0.1</v>
      </c>
      <c r="H275" s="3">
        <f t="shared" si="85"/>
        <v>0</v>
      </c>
      <c r="I275" s="3">
        <f t="shared" si="75"/>
        <v>0</v>
      </c>
    </row>
    <row r="276" spans="1:9" ht="105" x14ac:dyDescent="0.2">
      <c r="A276" s="23" t="s">
        <v>520</v>
      </c>
      <c r="B276" s="5" t="s">
        <v>403</v>
      </c>
      <c r="C276" s="5" t="s">
        <v>407</v>
      </c>
      <c r="D276" s="5" t="s">
        <v>453</v>
      </c>
      <c r="E276" s="20" t="s">
        <v>283</v>
      </c>
      <c r="F276" s="5"/>
      <c r="G276" s="3">
        <f t="shared" si="85"/>
        <v>0.1</v>
      </c>
      <c r="H276" s="3">
        <f t="shared" si="85"/>
        <v>0</v>
      </c>
      <c r="I276" s="3">
        <f t="shared" si="75"/>
        <v>0</v>
      </c>
    </row>
    <row r="277" spans="1:9" ht="75" x14ac:dyDescent="0.2">
      <c r="A277" s="23" t="s">
        <v>284</v>
      </c>
      <c r="B277" s="5" t="s">
        <v>403</v>
      </c>
      <c r="C277" s="5" t="s">
        <v>407</v>
      </c>
      <c r="D277" s="5" t="s">
        <v>453</v>
      </c>
      <c r="E277" s="20" t="s">
        <v>285</v>
      </c>
      <c r="F277" s="5"/>
      <c r="G277" s="3">
        <f t="shared" si="85"/>
        <v>0.1</v>
      </c>
      <c r="H277" s="3">
        <f t="shared" si="85"/>
        <v>0</v>
      </c>
      <c r="I277" s="3">
        <f t="shared" si="75"/>
        <v>0</v>
      </c>
    </row>
    <row r="278" spans="1:9" ht="30" x14ac:dyDescent="0.2">
      <c r="A278" s="6" t="s">
        <v>394</v>
      </c>
      <c r="B278" s="5" t="s">
        <v>403</v>
      </c>
      <c r="C278" s="5" t="s">
        <v>407</v>
      </c>
      <c r="D278" s="5" t="s">
        <v>453</v>
      </c>
      <c r="E278" s="20" t="s">
        <v>285</v>
      </c>
      <c r="F278" s="5" t="s">
        <v>395</v>
      </c>
      <c r="G278" s="3">
        <f t="shared" si="85"/>
        <v>0.1</v>
      </c>
      <c r="H278" s="3">
        <f t="shared" si="85"/>
        <v>0</v>
      </c>
      <c r="I278" s="3">
        <f t="shared" si="75"/>
        <v>0</v>
      </c>
    </row>
    <row r="279" spans="1:9" ht="45" x14ac:dyDescent="0.2">
      <c r="A279" s="6" t="s">
        <v>396</v>
      </c>
      <c r="B279" s="5" t="s">
        <v>403</v>
      </c>
      <c r="C279" s="5" t="s">
        <v>407</v>
      </c>
      <c r="D279" s="5" t="s">
        <v>453</v>
      </c>
      <c r="E279" s="20" t="s">
        <v>285</v>
      </c>
      <c r="F279" s="5" t="s">
        <v>397</v>
      </c>
      <c r="G279" s="3">
        <v>0.1</v>
      </c>
      <c r="H279" s="3">
        <v>0</v>
      </c>
      <c r="I279" s="3">
        <f t="shared" si="75"/>
        <v>0</v>
      </c>
    </row>
    <row r="280" spans="1:9" x14ac:dyDescent="0.2">
      <c r="A280" s="4" t="s">
        <v>428</v>
      </c>
      <c r="B280" s="5" t="s">
        <v>403</v>
      </c>
      <c r="C280" s="5" t="s">
        <v>407</v>
      </c>
      <c r="D280" s="5" t="s">
        <v>422</v>
      </c>
      <c r="E280" s="5"/>
      <c r="F280" s="5"/>
      <c r="G280" s="3">
        <f>G281+G295+G309</f>
        <v>56432.599999999991</v>
      </c>
      <c r="H280" s="3">
        <f>H281+H295+H309</f>
        <v>49214.499999999993</v>
      </c>
      <c r="I280" s="3">
        <f t="shared" si="75"/>
        <v>87.209343535474176</v>
      </c>
    </row>
    <row r="281" spans="1:9" ht="45" x14ac:dyDescent="0.2">
      <c r="A281" s="21" t="s">
        <v>279</v>
      </c>
      <c r="B281" s="5" t="s">
        <v>403</v>
      </c>
      <c r="C281" s="5" t="s">
        <v>407</v>
      </c>
      <c r="D281" s="5" t="s">
        <v>422</v>
      </c>
      <c r="E281" s="20" t="s">
        <v>280</v>
      </c>
      <c r="F281" s="5"/>
      <c r="G281" s="3">
        <f t="shared" ref="G281:H281" si="86">G282</f>
        <v>42630.899999999994</v>
      </c>
      <c r="H281" s="3">
        <f t="shared" si="86"/>
        <v>38006.399999999994</v>
      </c>
      <c r="I281" s="3">
        <f t="shared" si="75"/>
        <v>89.152234646699924</v>
      </c>
    </row>
    <row r="282" spans="1:9" x14ac:dyDescent="0.2">
      <c r="A282" s="21" t="s">
        <v>286</v>
      </c>
      <c r="B282" s="5" t="s">
        <v>403</v>
      </c>
      <c r="C282" s="5" t="s">
        <v>407</v>
      </c>
      <c r="D282" s="5" t="s">
        <v>422</v>
      </c>
      <c r="E282" s="20" t="s">
        <v>287</v>
      </c>
      <c r="F282" s="5"/>
      <c r="G282" s="3">
        <f t="shared" ref="G282:H282" si="87">G283</f>
        <v>42630.899999999994</v>
      </c>
      <c r="H282" s="3">
        <f t="shared" si="87"/>
        <v>38006.399999999994</v>
      </c>
      <c r="I282" s="3">
        <f t="shared" si="75"/>
        <v>89.152234646699924</v>
      </c>
    </row>
    <row r="283" spans="1:9" ht="45" x14ac:dyDescent="0.2">
      <c r="A283" s="23" t="s">
        <v>288</v>
      </c>
      <c r="B283" s="5" t="s">
        <v>403</v>
      </c>
      <c r="C283" s="5" t="s">
        <v>407</v>
      </c>
      <c r="D283" s="5" t="s">
        <v>422</v>
      </c>
      <c r="E283" s="20" t="s">
        <v>289</v>
      </c>
      <c r="F283" s="5"/>
      <c r="G283" s="3">
        <f>G284+G289+G292</f>
        <v>42630.899999999994</v>
      </c>
      <c r="H283" s="3">
        <f>H284+H289+H292</f>
        <v>38006.399999999994</v>
      </c>
      <c r="I283" s="3">
        <f t="shared" si="75"/>
        <v>89.152234646699924</v>
      </c>
    </row>
    <row r="284" spans="1:9" ht="45" x14ac:dyDescent="0.2">
      <c r="A284" s="25" t="s">
        <v>292</v>
      </c>
      <c r="B284" s="5" t="s">
        <v>403</v>
      </c>
      <c r="C284" s="5" t="s">
        <v>407</v>
      </c>
      <c r="D284" s="5" t="s">
        <v>422</v>
      </c>
      <c r="E284" s="20" t="s">
        <v>293</v>
      </c>
      <c r="F284" s="5"/>
      <c r="G284" s="3">
        <f>G287+G285</f>
        <v>24091.899999999998</v>
      </c>
      <c r="H284" s="3">
        <f>H287+H285</f>
        <v>23635.199999999997</v>
      </c>
      <c r="I284" s="3">
        <f t="shared" si="75"/>
        <v>98.104342123286244</v>
      </c>
    </row>
    <row r="285" spans="1:9" ht="30" x14ac:dyDescent="0.2">
      <c r="A285" s="6" t="s">
        <v>394</v>
      </c>
      <c r="B285" s="5" t="s">
        <v>403</v>
      </c>
      <c r="C285" s="5" t="s">
        <v>407</v>
      </c>
      <c r="D285" s="5" t="s">
        <v>422</v>
      </c>
      <c r="E285" s="20" t="s">
        <v>293</v>
      </c>
      <c r="F285" s="5" t="s">
        <v>395</v>
      </c>
      <c r="G285" s="3">
        <f>G286</f>
        <v>350</v>
      </c>
      <c r="H285" s="3">
        <f>H286</f>
        <v>265.60000000000002</v>
      </c>
      <c r="I285" s="3">
        <f t="shared" si="75"/>
        <v>75.885714285714286</v>
      </c>
    </row>
    <row r="286" spans="1:9" ht="45" x14ac:dyDescent="0.2">
      <c r="A286" s="6" t="s">
        <v>396</v>
      </c>
      <c r="B286" s="5" t="s">
        <v>403</v>
      </c>
      <c r="C286" s="5" t="s">
        <v>407</v>
      </c>
      <c r="D286" s="5" t="s">
        <v>422</v>
      </c>
      <c r="E286" s="20" t="s">
        <v>293</v>
      </c>
      <c r="F286" s="5" t="s">
        <v>397</v>
      </c>
      <c r="G286" s="3">
        <v>350</v>
      </c>
      <c r="H286" s="3">
        <v>265.60000000000002</v>
      </c>
      <c r="I286" s="3">
        <f t="shared" si="75"/>
        <v>75.885714285714286</v>
      </c>
    </row>
    <row r="287" spans="1:9" ht="45" x14ac:dyDescent="0.2">
      <c r="A287" s="6" t="s">
        <v>415</v>
      </c>
      <c r="B287" s="5" t="s">
        <v>403</v>
      </c>
      <c r="C287" s="5" t="s">
        <v>407</v>
      </c>
      <c r="D287" s="5" t="s">
        <v>422</v>
      </c>
      <c r="E287" s="20" t="s">
        <v>293</v>
      </c>
      <c r="F287" s="5" t="s">
        <v>429</v>
      </c>
      <c r="G287" s="3">
        <f t="shared" ref="G287:H287" si="88">G288</f>
        <v>23741.899999999998</v>
      </c>
      <c r="H287" s="3">
        <f t="shared" si="88"/>
        <v>23369.599999999999</v>
      </c>
      <c r="I287" s="3">
        <f t="shared" si="75"/>
        <v>98.431886243308242</v>
      </c>
    </row>
    <row r="288" spans="1:9" x14ac:dyDescent="0.2">
      <c r="A288" s="6" t="s">
        <v>416</v>
      </c>
      <c r="B288" s="5" t="s">
        <v>403</v>
      </c>
      <c r="C288" s="5" t="s">
        <v>407</v>
      </c>
      <c r="D288" s="5" t="s">
        <v>422</v>
      </c>
      <c r="E288" s="20" t="s">
        <v>293</v>
      </c>
      <c r="F288" s="5" t="s">
        <v>430</v>
      </c>
      <c r="G288" s="3">
        <f>22865+(350+1737.3)+1139.6-4000-350+2000</f>
        <v>23741.899999999998</v>
      </c>
      <c r="H288" s="3">
        <v>23369.599999999999</v>
      </c>
      <c r="I288" s="3">
        <f t="shared" si="75"/>
        <v>98.431886243308242</v>
      </c>
    </row>
    <row r="289" spans="1:9" ht="30" x14ac:dyDescent="0.2">
      <c r="A289" s="25" t="s">
        <v>294</v>
      </c>
      <c r="B289" s="5" t="s">
        <v>403</v>
      </c>
      <c r="C289" s="5" t="s">
        <v>407</v>
      </c>
      <c r="D289" s="5" t="s">
        <v>422</v>
      </c>
      <c r="E289" s="20" t="s">
        <v>295</v>
      </c>
      <c r="F289" s="5"/>
      <c r="G289" s="3">
        <f t="shared" ref="G289:H290" si="89">G290</f>
        <v>5220</v>
      </c>
      <c r="H289" s="3">
        <f t="shared" si="89"/>
        <v>5220</v>
      </c>
      <c r="I289" s="3">
        <f t="shared" si="75"/>
        <v>100</v>
      </c>
    </row>
    <row r="290" spans="1:9" ht="45" x14ac:dyDescent="0.2">
      <c r="A290" s="6" t="s">
        <v>415</v>
      </c>
      <c r="B290" s="5" t="s">
        <v>403</v>
      </c>
      <c r="C290" s="5" t="s">
        <v>407</v>
      </c>
      <c r="D290" s="5" t="s">
        <v>422</v>
      </c>
      <c r="E290" s="20" t="s">
        <v>295</v>
      </c>
      <c r="F290" s="5" t="s">
        <v>429</v>
      </c>
      <c r="G290" s="3">
        <f t="shared" si="89"/>
        <v>5220</v>
      </c>
      <c r="H290" s="3">
        <f t="shared" si="89"/>
        <v>5220</v>
      </c>
      <c r="I290" s="3">
        <f t="shared" si="75"/>
        <v>100</v>
      </c>
    </row>
    <row r="291" spans="1:9" x14ac:dyDescent="0.2">
      <c r="A291" s="6" t="s">
        <v>416</v>
      </c>
      <c r="B291" s="5" t="s">
        <v>403</v>
      </c>
      <c r="C291" s="5" t="s">
        <v>407</v>
      </c>
      <c r="D291" s="5" t="s">
        <v>422</v>
      </c>
      <c r="E291" s="20" t="s">
        <v>295</v>
      </c>
      <c r="F291" s="5" t="s">
        <v>430</v>
      </c>
      <c r="G291" s="3">
        <f>7220-2000</f>
        <v>5220</v>
      </c>
      <c r="H291" s="3">
        <v>5220</v>
      </c>
      <c r="I291" s="3">
        <f t="shared" si="75"/>
        <v>100</v>
      </c>
    </row>
    <row r="292" spans="1:9" ht="45" x14ac:dyDescent="0.2">
      <c r="A292" s="23" t="s">
        <v>290</v>
      </c>
      <c r="B292" s="5" t="s">
        <v>403</v>
      </c>
      <c r="C292" s="5" t="s">
        <v>407</v>
      </c>
      <c r="D292" s="5" t="s">
        <v>422</v>
      </c>
      <c r="E292" s="20" t="s">
        <v>291</v>
      </c>
      <c r="F292" s="5"/>
      <c r="G292" s="3">
        <f t="shared" ref="G292:H293" si="90">G293</f>
        <v>13319</v>
      </c>
      <c r="H292" s="3">
        <f t="shared" si="90"/>
        <v>9151.2000000000007</v>
      </c>
      <c r="I292" s="3">
        <f t="shared" si="75"/>
        <v>68.70786095052182</v>
      </c>
    </row>
    <row r="293" spans="1:9" ht="30" x14ac:dyDescent="0.2">
      <c r="A293" s="6" t="s">
        <v>394</v>
      </c>
      <c r="B293" s="5" t="s">
        <v>403</v>
      </c>
      <c r="C293" s="5" t="s">
        <v>407</v>
      </c>
      <c r="D293" s="5" t="s">
        <v>422</v>
      </c>
      <c r="E293" s="20" t="s">
        <v>291</v>
      </c>
      <c r="F293" s="5">
        <v>200</v>
      </c>
      <c r="G293" s="3">
        <f t="shared" si="90"/>
        <v>13319</v>
      </c>
      <c r="H293" s="3">
        <f t="shared" si="90"/>
        <v>9151.2000000000007</v>
      </c>
      <c r="I293" s="3">
        <f t="shared" si="75"/>
        <v>68.70786095052182</v>
      </c>
    </row>
    <row r="294" spans="1:9" ht="45" x14ac:dyDescent="0.2">
      <c r="A294" s="6" t="s">
        <v>396</v>
      </c>
      <c r="B294" s="5" t="s">
        <v>403</v>
      </c>
      <c r="C294" s="5" t="s">
        <v>407</v>
      </c>
      <c r="D294" s="5" t="s">
        <v>422</v>
      </c>
      <c r="E294" s="20" t="s">
        <v>291</v>
      </c>
      <c r="F294" s="5">
        <v>240</v>
      </c>
      <c r="G294" s="3">
        <f>(17042-4217-172)+(897-222-9)</f>
        <v>13319</v>
      </c>
      <c r="H294" s="3">
        <v>9151.2000000000007</v>
      </c>
      <c r="I294" s="3">
        <f t="shared" si="75"/>
        <v>68.70786095052182</v>
      </c>
    </row>
    <row r="295" spans="1:9" ht="30" x14ac:dyDescent="0.2">
      <c r="A295" s="21" t="s">
        <v>332</v>
      </c>
      <c r="B295" s="5" t="s">
        <v>403</v>
      </c>
      <c r="C295" s="5" t="s">
        <v>407</v>
      </c>
      <c r="D295" s="5" t="s">
        <v>422</v>
      </c>
      <c r="E295" s="20" t="s">
        <v>333</v>
      </c>
      <c r="F295" s="5"/>
      <c r="G295" s="3">
        <f>G296+G304</f>
        <v>11051.5</v>
      </c>
      <c r="H295" s="3">
        <f>H296+H304</f>
        <v>8457.9</v>
      </c>
      <c r="I295" s="3">
        <f t="shared" si="75"/>
        <v>76.53169253042573</v>
      </c>
    </row>
    <row r="296" spans="1:9" x14ac:dyDescent="0.2">
      <c r="A296" s="21" t="s">
        <v>334</v>
      </c>
      <c r="B296" s="5" t="s">
        <v>403</v>
      </c>
      <c r="C296" s="5" t="s">
        <v>407</v>
      </c>
      <c r="D296" s="5" t="s">
        <v>422</v>
      </c>
      <c r="E296" s="20" t="s">
        <v>335</v>
      </c>
      <c r="F296" s="5"/>
      <c r="G296" s="3">
        <f>G297</f>
        <v>9611.7999999999993</v>
      </c>
      <c r="H296" s="3">
        <f>H297</f>
        <v>7018.2</v>
      </c>
      <c r="I296" s="3">
        <f t="shared" si="75"/>
        <v>73.016500551405571</v>
      </c>
    </row>
    <row r="297" spans="1:9" ht="30" x14ac:dyDescent="0.2">
      <c r="A297" s="23" t="s">
        <v>338</v>
      </c>
      <c r="B297" s="5" t="s">
        <v>403</v>
      </c>
      <c r="C297" s="5" t="s">
        <v>407</v>
      </c>
      <c r="D297" s="5" t="s">
        <v>422</v>
      </c>
      <c r="E297" s="20" t="s">
        <v>339</v>
      </c>
      <c r="F297" s="5"/>
      <c r="G297" s="3">
        <f>G301+G298</f>
        <v>9611.7999999999993</v>
      </c>
      <c r="H297" s="3">
        <f>H301+H298</f>
        <v>7018.2</v>
      </c>
      <c r="I297" s="3">
        <f t="shared" si="75"/>
        <v>73.016500551405571</v>
      </c>
    </row>
    <row r="298" spans="1:9" ht="30" x14ac:dyDescent="0.2">
      <c r="A298" s="6" t="s">
        <v>625</v>
      </c>
      <c r="B298" s="5" t="s">
        <v>403</v>
      </c>
      <c r="C298" s="5" t="s">
        <v>407</v>
      </c>
      <c r="D298" s="5" t="s">
        <v>422</v>
      </c>
      <c r="E298" s="20" t="s">
        <v>626</v>
      </c>
      <c r="F298" s="5"/>
      <c r="G298" s="3">
        <f>G299</f>
        <v>406.4</v>
      </c>
      <c r="H298" s="3">
        <f>H299</f>
        <v>87</v>
      </c>
      <c r="I298" s="3">
        <f t="shared" si="75"/>
        <v>21.40748031496063</v>
      </c>
    </row>
    <row r="299" spans="1:9" ht="45" x14ac:dyDescent="0.2">
      <c r="A299" s="6" t="s">
        <v>415</v>
      </c>
      <c r="B299" s="5" t="s">
        <v>403</v>
      </c>
      <c r="C299" s="5" t="s">
        <v>407</v>
      </c>
      <c r="D299" s="5" t="s">
        <v>422</v>
      </c>
      <c r="E299" s="20" t="s">
        <v>626</v>
      </c>
      <c r="F299" s="5" t="s">
        <v>429</v>
      </c>
      <c r="G299" s="3">
        <f>G300</f>
        <v>406.4</v>
      </c>
      <c r="H299" s="3">
        <f>H300</f>
        <v>87</v>
      </c>
      <c r="I299" s="3">
        <f t="shared" si="75"/>
        <v>21.40748031496063</v>
      </c>
    </row>
    <row r="300" spans="1:9" x14ac:dyDescent="0.2">
      <c r="A300" s="6" t="s">
        <v>416</v>
      </c>
      <c r="B300" s="5" t="s">
        <v>403</v>
      </c>
      <c r="C300" s="5" t="s">
        <v>407</v>
      </c>
      <c r="D300" s="5" t="s">
        <v>422</v>
      </c>
      <c r="E300" s="20" t="s">
        <v>626</v>
      </c>
      <c r="F300" s="5" t="s">
        <v>430</v>
      </c>
      <c r="G300" s="3">
        <v>406.4</v>
      </c>
      <c r="H300" s="3">
        <v>87</v>
      </c>
      <c r="I300" s="3">
        <f t="shared" si="75"/>
        <v>21.40748031496063</v>
      </c>
    </row>
    <row r="301" spans="1:9" x14ac:dyDescent="0.2">
      <c r="A301" s="23" t="s">
        <v>545</v>
      </c>
      <c r="B301" s="5" t="s">
        <v>403</v>
      </c>
      <c r="C301" s="5" t="s">
        <v>407</v>
      </c>
      <c r="D301" s="5" t="s">
        <v>422</v>
      </c>
      <c r="E301" s="20" t="s">
        <v>546</v>
      </c>
      <c r="F301" s="5"/>
      <c r="G301" s="3">
        <f>G302</f>
        <v>9205.4</v>
      </c>
      <c r="H301" s="3">
        <f>H302</f>
        <v>6931.2</v>
      </c>
      <c r="I301" s="3">
        <f t="shared" si="75"/>
        <v>75.294935581289252</v>
      </c>
    </row>
    <row r="302" spans="1:9" ht="45" x14ac:dyDescent="0.2">
      <c r="A302" s="6" t="s">
        <v>415</v>
      </c>
      <c r="B302" s="5" t="s">
        <v>403</v>
      </c>
      <c r="C302" s="5" t="s">
        <v>407</v>
      </c>
      <c r="D302" s="5" t="s">
        <v>422</v>
      </c>
      <c r="E302" s="20" t="s">
        <v>546</v>
      </c>
      <c r="F302" s="5" t="s">
        <v>429</v>
      </c>
      <c r="G302" s="3">
        <f>G303</f>
        <v>9205.4</v>
      </c>
      <c r="H302" s="3">
        <f>H303</f>
        <v>6931.2</v>
      </c>
      <c r="I302" s="3">
        <f t="shared" ref="I302:I358" si="91">H302/G302*100</f>
        <v>75.294935581289252</v>
      </c>
    </row>
    <row r="303" spans="1:9" x14ac:dyDescent="0.2">
      <c r="A303" s="6" t="s">
        <v>416</v>
      </c>
      <c r="B303" s="5" t="s">
        <v>403</v>
      </c>
      <c r="C303" s="5" t="s">
        <v>407</v>
      </c>
      <c r="D303" s="5" t="s">
        <v>422</v>
      </c>
      <c r="E303" s="20" t="s">
        <v>546</v>
      </c>
      <c r="F303" s="5" t="s">
        <v>430</v>
      </c>
      <c r="G303" s="3">
        <f>(15251.8-7625.9+2022.3-1998.6+0.1)+(3101.8-1550.9+411.3-406.4-0.1)</f>
        <v>9205.4</v>
      </c>
      <c r="H303" s="3">
        <v>6931.2</v>
      </c>
      <c r="I303" s="3">
        <f t="shared" si="91"/>
        <v>75.294935581289252</v>
      </c>
    </row>
    <row r="304" spans="1:9" x14ac:dyDescent="0.2">
      <c r="A304" s="21" t="s">
        <v>340</v>
      </c>
      <c r="B304" s="5" t="s">
        <v>403</v>
      </c>
      <c r="C304" s="5" t="s">
        <v>407</v>
      </c>
      <c r="D304" s="5" t="s">
        <v>422</v>
      </c>
      <c r="E304" s="20" t="s">
        <v>341</v>
      </c>
      <c r="F304" s="5"/>
      <c r="G304" s="3">
        <f t="shared" ref="G304:H305" si="92">G305</f>
        <v>1439.7</v>
      </c>
      <c r="H304" s="3">
        <f t="shared" si="92"/>
        <v>1439.7</v>
      </c>
      <c r="I304" s="3">
        <f t="shared" si="91"/>
        <v>100</v>
      </c>
    </row>
    <row r="305" spans="1:9" ht="45" x14ac:dyDescent="0.2">
      <c r="A305" s="23" t="s">
        <v>342</v>
      </c>
      <c r="B305" s="5" t="s">
        <v>403</v>
      </c>
      <c r="C305" s="5" t="s">
        <v>407</v>
      </c>
      <c r="D305" s="5" t="s">
        <v>422</v>
      </c>
      <c r="E305" s="20" t="s">
        <v>343</v>
      </c>
      <c r="F305" s="5"/>
      <c r="G305" s="3">
        <f t="shared" si="92"/>
        <v>1439.7</v>
      </c>
      <c r="H305" s="3">
        <f t="shared" si="92"/>
        <v>1439.7</v>
      </c>
      <c r="I305" s="3">
        <f t="shared" si="91"/>
        <v>100</v>
      </c>
    </row>
    <row r="306" spans="1:9" ht="45" x14ac:dyDescent="0.2">
      <c r="A306" s="6" t="s">
        <v>492</v>
      </c>
      <c r="B306" s="5" t="s">
        <v>403</v>
      </c>
      <c r="C306" s="5" t="s">
        <v>407</v>
      </c>
      <c r="D306" s="5" t="s">
        <v>422</v>
      </c>
      <c r="E306" s="20" t="s">
        <v>489</v>
      </c>
      <c r="F306" s="5"/>
      <c r="G306" s="3">
        <f>G307</f>
        <v>1439.7</v>
      </c>
      <c r="H306" s="3">
        <f>H307</f>
        <v>1439.7</v>
      </c>
      <c r="I306" s="3">
        <f t="shared" si="91"/>
        <v>100</v>
      </c>
    </row>
    <row r="307" spans="1:9" ht="45" x14ac:dyDescent="0.2">
      <c r="A307" s="6" t="s">
        <v>415</v>
      </c>
      <c r="B307" s="5" t="s">
        <v>403</v>
      </c>
      <c r="C307" s="5" t="s">
        <v>407</v>
      </c>
      <c r="D307" s="5" t="s">
        <v>422</v>
      </c>
      <c r="E307" s="20" t="s">
        <v>489</v>
      </c>
      <c r="F307" s="5" t="s">
        <v>429</v>
      </c>
      <c r="G307" s="3">
        <f>G308</f>
        <v>1439.7</v>
      </c>
      <c r="H307" s="3">
        <f>H308</f>
        <v>1439.7</v>
      </c>
      <c r="I307" s="3">
        <f t="shared" si="91"/>
        <v>100</v>
      </c>
    </row>
    <row r="308" spans="1:9" x14ac:dyDescent="0.2">
      <c r="A308" s="6" t="s">
        <v>416</v>
      </c>
      <c r="B308" s="5" t="s">
        <v>403</v>
      </c>
      <c r="C308" s="5" t="s">
        <v>407</v>
      </c>
      <c r="D308" s="5" t="s">
        <v>422</v>
      </c>
      <c r="E308" s="20" t="s">
        <v>489</v>
      </c>
      <c r="F308" s="5" t="s">
        <v>430</v>
      </c>
      <c r="G308" s="3">
        <v>1439.7</v>
      </c>
      <c r="H308" s="3">
        <v>1439.7</v>
      </c>
      <c r="I308" s="3">
        <f t="shared" si="91"/>
        <v>100</v>
      </c>
    </row>
    <row r="309" spans="1:9" x14ac:dyDescent="0.2">
      <c r="A309" s="21" t="s">
        <v>378</v>
      </c>
      <c r="B309" s="5" t="s">
        <v>403</v>
      </c>
      <c r="C309" s="5" t="s">
        <v>407</v>
      </c>
      <c r="D309" s="5" t="s">
        <v>422</v>
      </c>
      <c r="E309" s="20" t="s">
        <v>379</v>
      </c>
      <c r="F309" s="5"/>
      <c r="G309" s="3">
        <f t="shared" ref="G309:H311" si="93">G310</f>
        <v>2750.2</v>
      </c>
      <c r="H309" s="3">
        <f t="shared" si="93"/>
        <v>2750.2</v>
      </c>
      <c r="I309" s="3">
        <f t="shared" si="91"/>
        <v>100</v>
      </c>
    </row>
    <row r="310" spans="1:9" x14ac:dyDescent="0.2">
      <c r="A310" s="21" t="s">
        <v>536</v>
      </c>
      <c r="B310" s="5" t="s">
        <v>403</v>
      </c>
      <c r="C310" s="5" t="s">
        <v>407</v>
      </c>
      <c r="D310" s="5" t="s">
        <v>422</v>
      </c>
      <c r="E310" s="20" t="s">
        <v>537</v>
      </c>
      <c r="F310" s="5"/>
      <c r="G310" s="3">
        <f t="shared" si="93"/>
        <v>2750.2</v>
      </c>
      <c r="H310" s="3">
        <f t="shared" si="93"/>
        <v>2750.2</v>
      </c>
      <c r="I310" s="3">
        <f t="shared" si="91"/>
        <v>100</v>
      </c>
    </row>
    <row r="311" spans="1:9" ht="45" x14ac:dyDescent="0.2">
      <c r="A311" s="6" t="s">
        <v>415</v>
      </c>
      <c r="B311" s="5" t="s">
        <v>403</v>
      </c>
      <c r="C311" s="5" t="s">
        <v>407</v>
      </c>
      <c r="D311" s="5" t="s">
        <v>422</v>
      </c>
      <c r="E311" s="20" t="s">
        <v>537</v>
      </c>
      <c r="F311" s="5" t="s">
        <v>429</v>
      </c>
      <c r="G311" s="3">
        <f t="shared" si="93"/>
        <v>2750.2</v>
      </c>
      <c r="H311" s="3">
        <f t="shared" si="93"/>
        <v>2750.2</v>
      </c>
      <c r="I311" s="3">
        <f t="shared" si="91"/>
        <v>100</v>
      </c>
    </row>
    <row r="312" spans="1:9" x14ac:dyDescent="0.2">
      <c r="A312" s="6" t="s">
        <v>416</v>
      </c>
      <c r="B312" s="5" t="s">
        <v>403</v>
      </c>
      <c r="C312" s="5" t="s">
        <v>407</v>
      </c>
      <c r="D312" s="5" t="s">
        <v>422</v>
      </c>
      <c r="E312" s="20" t="s">
        <v>537</v>
      </c>
      <c r="F312" s="5" t="s">
        <v>430</v>
      </c>
      <c r="G312" s="3">
        <v>2750.2</v>
      </c>
      <c r="H312" s="3">
        <v>2750.2</v>
      </c>
      <c r="I312" s="3">
        <f t="shared" si="91"/>
        <v>100</v>
      </c>
    </row>
    <row r="313" spans="1:9" x14ac:dyDescent="0.2">
      <c r="A313" s="58" t="s">
        <v>431</v>
      </c>
      <c r="B313" s="5" t="s">
        <v>403</v>
      </c>
      <c r="C313" s="5" t="s">
        <v>407</v>
      </c>
      <c r="D313" s="5" t="s">
        <v>432</v>
      </c>
      <c r="E313" s="5"/>
      <c r="F313" s="5"/>
      <c r="G313" s="3">
        <f>G314+G333</f>
        <v>7382.5</v>
      </c>
      <c r="H313" s="3">
        <f>H314+H333</f>
        <v>7150</v>
      </c>
      <c r="I313" s="3">
        <f t="shared" si="91"/>
        <v>96.850660345411441</v>
      </c>
    </row>
    <row r="314" spans="1:9" ht="30" x14ac:dyDescent="0.2">
      <c r="A314" s="21" t="s">
        <v>296</v>
      </c>
      <c r="B314" s="5" t="s">
        <v>403</v>
      </c>
      <c r="C314" s="5" t="s">
        <v>407</v>
      </c>
      <c r="D314" s="5" t="s">
        <v>432</v>
      </c>
      <c r="E314" s="20" t="s">
        <v>297</v>
      </c>
      <c r="F314" s="5"/>
      <c r="G314" s="3">
        <f>G320+G315</f>
        <v>6006.4</v>
      </c>
      <c r="H314" s="3">
        <f>H320+H315</f>
        <v>5773.9</v>
      </c>
      <c r="I314" s="3">
        <f t="shared" si="91"/>
        <v>96.129128929142254</v>
      </c>
    </row>
    <row r="315" spans="1:9" ht="90" x14ac:dyDescent="0.2">
      <c r="A315" s="21" t="s">
        <v>298</v>
      </c>
      <c r="B315" s="5" t="s">
        <v>403</v>
      </c>
      <c r="C315" s="5" t="s">
        <v>407</v>
      </c>
      <c r="D315" s="5" t="s">
        <v>432</v>
      </c>
      <c r="E315" s="20" t="s">
        <v>299</v>
      </c>
      <c r="F315" s="5"/>
      <c r="G315" s="3">
        <f t="shared" ref="G315:H318" si="94">G316</f>
        <v>1926</v>
      </c>
      <c r="H315" s="3">
        <f t="shared" si="94"/>
        <v>1720</v>
      </c>
      <c r="I315" s="3">
        <f t="shared" si="91"/>
        <v>89.30425752855659</v>
      </c>
    </row>
    <row r="316" spans="1:9" ht="75" x14ac:dyDescent="0.2">
      <c r="A316" s="21" t="s">
        <v>547</v>
      </c>
      <c r="B316" s="5" t="s">
        <v>403</v>
      </c>
      <c r="C316" s="5" t="s">
        <v>407</v>
      </c>
      <c r="D316" s="5" t="s">
        <v>432</v>
      </c>
      <c r="E316" s="20" t="s">
        <v>548</v>
      </c>
      <c r="F316" s="30"/>
      <c r="G316" s="3">
        <f t="shared" si="94"/>
        <v>1926</v>
      </c>
      <c r="H316" s="3">
        <f t="shared" si="94"/>
        <v>1720</v>
      </c>
      <c r="I316" s="3">
        <f t="shared" si="91"/>
        <v>89.30425752855659</v>
      </c>
    </row>
    <row r="317" spans="1:9" ht="135" x14ac:dyDescent="0.2">
      <c r="A317" s="25" t="s">
        <v>549</v>
      </c>
      <c r="B317" s="5" t="s">
        <v>403</v>
      </c>
      <c r="C317" s="5" t="s">
        <v>407</v>
      </c>
      <c r="D317" s="5" t="s">
        <v>432</v>
      </c>
      <c r="E317" s="20" t="s">
        <v>550</v>
      </c>
      <c r="F317" s="30"/>
      <c r="G317" s="3">
        <f t="shared" si="94"/>
        <v>1926</v>
      </c>
      <c r="H317" s="3">
        <f t="shared" si="94"/>
        <v>1720</v>
      </c>
      <c r="I317" s="3">
        <f t="shared" si="91"/>
        <v>89.30425752855659</v>
      </c>
    </row>
    <row r="318" spans="1:9" ht="45" x14ac:dyDescent="0.2">
      <c r="A318" s="6" t="s">
        <v>415</v>
      </c>
      <c r="B318" s="5" t="s">
        <v>403</v>
      </c>
      <c r="C318" s="5" t="s">
        <v>407</v>
      </c>
      <c r="D318" s="5" t="s">
        <v>432</v>
      </c>
      <c r="E318" s="20" t="s">
        <v>550</v>
      </c>
      <c r="F318" s="5">
        <v>600</v>
      </c>
      <c r="G318" s="3">
        <f t="shared" si="94"/>
        <v>1926</v>
      </c>
      <c r="H318" s="3">
        <f t="shared" si="94"/>
        <v>1720</v>
      </c>
      <c r="I318" s="3">
        <f t="shared" si="91"/>
        <v>89.30425752855659</v>
      </c>
    </row>
    <row r="319" spans="1:9" x14ac:dyDescent="0.2">
      <c r="A319" s="6" t="s">
        <v>416</v>
      </c>
      <c r="B319" s="5" t="s">
        <v>403</v>
      </c>
      <c r="C319" s="5" t="s">
        <v>407</v>
      </c>
      <c r="D319" s="5" t="s">
        <v>432</v>
      </c>
      <c r="E319" s="20" t="s">
        <v>550</v>
      </c>
      <c r="F319" s="5">
        <v>610</v>
      </c>
      <c r="G319" s="3">
        <f>1600+326</f>
        <v>1926</v>
      </c>
      <c r="H319" s="3">
        <v>1720</v>
      </c>
      <c r="I319" s="3">
        <f t="shared" si="91"/>
        <v>89.30425752855659</v>
      </c>
    </row>
    <row r="320" spans="1:9" ht="60" x14ac:dyDescent="0.2">
      <c r="A320" s="21" t="s">
        <v>304</v>
      </c>
      <c r="B320" s="5" t="s">
        <v>403</v>
      </c>
      <c r="C320" s="5" t="s">
        <v>407</v>
      </c>
      <c r="D320" s="5" t="s">
        <v>432</v>
      </c>
      <c r="E320" s="20" t="s">
        <v>305</v>
      </c>
      <c r="F320" s="5"/>
      <c r="G320" s="3">
        <f>G321+G325+G329</f>
        <v>4080.4</v>
      </c>
      <c r="H320" s="3">
        <f>H321+H325+H329</f>
        <v>4053.9</v>
      </c>
      <c r="I320" s="3">
        <f t="shared" si="91"/>
        <v>99.350553867267905</v>
      </c>
    </row>
    <row r="321" spans="1:9" ht="30" x14ac:dyDescent="0.2">
      <c r="A321" s="21" t="s">
        <v>306</v>
      </c>
      <c r="B321" s="5" t="s">
        <v>403</v>
      </c>
      <c r="C321" s="5" t="s">
        <v>407</v>
      </c>
      <c r="D321" s="5" t="s">
        <v>432</v>
      </c>
      <c r="E321" s="20" t="s">
        <v>307</v>
      </c>
      <c r="F321" s="5"/>
      <c r="G321" s="3">
        <f t="shared" ref="G321:H323" si="95">G322</f>
        <v>2144</v>
      </c>
      <c r="H321" s="3">
        <f t="shared" si="95"/>
        <v>2134.9</v>
      </c>
      <c r="I321" s="3">
        <f t="shared" si="91"/>
        <v>99.575559701492551</v>
      </c>
    </row>
    <row r="322" spans="1:9" x14ac:dyDescent="0.2">
      <c r="A322" s="27" t="s">
        <v>308</v>
      </c>
      <c r="B322" s="5" t="s">
        <v>403</v>
      </c>
      <c r="C322" s="5" t="s">
        <v>407</v>
      </c>
      <c r="D322" s="5" t="s">
        <v>432</v>
      </c>
      <c r="E322" s="20" t="s">
        <v>309</v>
      </c>
      <c r="F322" s="5"/>
      <c r="G322" s="3">
        <f t="shared" si="95"/>
        <v>2144</v>
      </c>
      <c r="H322" s="3">
        <f t="shared" si="95"/>
        <v>2134.9</v>
      </c>
      <c r="I322" s="3">
        <f t="shared" si="91"/>
        <v>99.575559701492551</v>
      </c>
    </row>
    <row r="323" spans="1:9" ht="30" x14ac:dyDescent="0.2">
      <c r="A323" s="6" t="s">
        <v>394</v>
      </c>
      <c r="B323" s="5" t="s">
        <v>403</v>
      </c>
      <c r="C323" s="5" t="s">
        <v>407</v>
      </c>
      <c r="D323" s="5" t="s">
        <v>432</v>
      </c>
      <c r="E323" s="20" t="s">
        <v>309</v>
      </c>
      <c r="F323" s="5" t="s">
        <v>395</v>
      </c>
      <c r="G323" s="3">
        <f t="shared" si="95"/>
        <v>2144</v>
      </c>
      <c r="H323" s="3">
        <f t="shared" si="95"/>
        <v>2134.9</v>
      </c>
      <c r="I323" s="3">
        <f t="shared" si="91"/>
        <v>99.575559701492551</v>
      </c>
    </row>
    <row r="324" spans="1:9" ht="45" x14ac:dyDescent="0.2">
      <c r="A324" s="6" t="s">
        <v>396</v>
      </c>
      <c r="B324" s="5" t="s">
        <v>403</v>
      </c>
      <c r="C324" s="5" t="s">
        <v>407</v>
      </c>
      <c r="D324" s="5" t="s">
        <v>432</v>
      </c>
      <c r="E324" s="20" t="s">
        <v>309</v>
      </c>
      <c r="F324" s="5" t="s">
        <v>397</v>
      </c>
      <c r="G324" s="3">
        <f>2799.9-450-205.9</f>
        <v>2144</v>
      </c>
      <c r="H324" s="3">
        <v>2134.9</v>
      </c>
      <c r="I324" s="3">
        <f t="shared" si="91"/>
        <v>99.575559701492551</v>
      </c>
    </row>
    <row r="325" spans="1:9" ht="30" x14ac:dyDescent="0.2">
      <c r="A325" s="21" t="s">
        <v>310</v>
      </c>
      <c r="B325" s="5" t="s">
        <v>403</v>
      </c>
      <c r="C325" s="5" t="s">
        <v>407</v>
      </c>
      <c r="D325" s="5" t="s">
        <v>432</v>
      </c>
      <c r="E325" s="20" t="s">
        <v>311</v>
      </c>
      <c r="F325" s="30"/>
      <c r="G325" s="11">
        <f t="shared" ref="G325:H327" si="96">G326</f>
        <v>688.4</v>
      </c>
      <c r="H325" s="11">
        <f t="shared" si="96"/>
        <v>672</v>
      </c>
      <c r="I325" s="3">
        <f t="shared" si="91"/>
        <v>97.61766414875072</v>
      </c>
    </row>
    <row r="326" spans="1:9" x14ac:dyDescent="0.2">
      <c r="A326" s="27" t="s">
        <v>312</v>
      </c>
      <c r="B326" s="5" t="s">
        <v>403</v>
      </c>
      <c r="C326" s="5" t="s">
        <v>407</v>
      </c>
      <c r="D326" s="5" t="s">
        <v>432</v>
      </c>
      <c r="E326" s="20" t="s">
        <v>313</v>
      </c>
      <c r="F326" s="30"/>
      <c r="G326" s="11">
        <f t="shared" si="96"/>
        <v>688.4</v>
      </c>
      <c r="H326" s="11">
        <f t="shared" si="96"/>
        <v>672</v>
      </c>
      <c r="I326" s="3">
        <f t="shared" si="91"/>
        <v>97.61766414875072</v>
      </c>
    </row>
    <row r="327" spans="1:9" ht="30" x14ac:dyDescent="0.2">
      <c r="A327" s="6" t="s">
        <v>394</v>
      </c>
      <c r="B327" s="5" t="s">
        <v>403</v>
      </c>
      <c r="C327" s="5" t="s">
        <v>407</v>
      </c>
      <c r="D327" s="5" t="s">
        <v>432</v>
      </c>
      <c r="E327" s="20" t="s">
        <v>313</v>
      </c>
      <c r="F327" s="5" t="s">
        <v>395</v>
      </c>
      <c r="G327" s="11">
        <f t="shared" si="96"/>
        <v>688.4</v>
      </c>
      <c r="H327" s="11">
        <f t="shared" si="96"/>
        <v>672</v>
      </c>
      <c r="I327" s="3">
        <f t="shared" si="91"/>
        <v>97.61766414875072</v>
      </c>
    </row>
    <row r="328" spans="1:9" ht="45" x14ac:dyDescent="0.2">
      <c r="A328" s="6" t="s">
        <v>396</v>
      </c>
      <c r="B328" s="5" t="s">
        <v>403</v>
      </c>
      <c r="C328" s="5" t="s">
        <v>407</v>
      </c>
      <c r="D328" s="5" t="s">
        <v>432</v>
      </c>
      <c r="E328" s="20" t="s">
        <v>313</v>
      </c>
      <c r="F328" s="5" t="s">
        <v>397</v>
      </c>
      <c r="G328" s="11">
        <f>862.5-113-206+(205.9-61)</f>
        <v>688.4</v>
      </c>
      <c r="H328" s="11">
        <v>672</v>
      </c>
      <c r="I328" s="3">
        <f t="shared" si="91"/>
        <v>97.61766414875072</v>
      </c>
    </row>
    <row r="329" spans="1:9" ht="30" x14ac:dyDescent="0.2">
      <c r="A329" s="21" t="s">
        <v>551</v>
      </c>
      <c r="B329" s="5" t="s">
        <v>403</v>
      </c>
      <c r="C329" s="5" t="s">
        <v>407</v>
      </c>
      <c r="D329" s="5" t="s">
        <v>432</v>
      </c>
      <c r="E329" s="20" t="s">
        <v>552</v>
      </c>
      <c r="F329" s="30"/>
      <c r="G329" s="32">
        <f t="shared" ref="G329:H331" si="97">G330</f>
        <v>1248</v>
      </c>
      <c r="H329" s="32">
        <f t="shared" si="97"/>
        <v>1247</v>
      </c>
      <c r="I329" s="3">
        <f t="shared" si="91"/>
        <v>99.919871794871796</v>
      </c>
    </row>
    <row r="330" spans="1:9" ht="45" x14ac:dyDescent="0.2">
      <c r="A330" s="25" t="s">
        <v>553</v>
      </c>
      <c r="B330" s="5" t="s">
        <v>403</v>
      </c>
      <c r="C330" s="5" t="s">
        <v>407</v>
      </c>
      <c r="D330" s="5" t="s">
        <v>432</v>
      </c>
      <c r="E330" s="20" t="s">
        <v>554</v>
      </c>
      <c r="F330" s="30"/>
      <c r="G330" s="32">
        <f t="shared" si="97"/>
        <v>1248</v>
      </c>
      <c r="H330" s="32">
        <f t="shared" si="97"/>
        <v>1247</v>
      </c>
      <c r="I330" s="3">
        <f t="shared" si="91"/>
        <v>99.919871794871796</v>
      </c>
    </row>
    <row r="331" spans="1:9" ht="30" x14ac:dyDescent="0.2">
      <c r="A331" s="6" t="s">
        <v>394</v>
      </c>
      <c r="B331" s="5" t="s">
        <v>403</v>
      </c>
      <c r="C331" s="5" t="s">
        <v>407</v>
      </c>
      <c r="D331" s="5" t="s">
        <v>432</v>
      </c>
      <c r="E331" s="20" t="s">
        <v>554</v>
      </c>
      <c r="F331" s="30">
        <v>200</v>
      </c>
      <c r="G331" s="32">
        <f t="shared" si="97"/>
        <v>1248</v>
      </c>
      <c r="H331" s="32">
        <f t="shared" si="97"/>
        <v>1247</v>
      </c>
      <c r="I331" s="3">
        <f t="shared" si="91"/>
        <v>99.919871794871796</v>
      </c>
    </row>
    <row r="332" spans="1:9" ht="45" x14ac:dyDescent="0.2">
      <c r="A332" s="6" t="s">
        <v>396</v>
      </c>
      <c r="B332" s="5" t="s">
        <v>403</v>
      </c>
      <c r="C332" s="5" t="s">
        <v>407</v>
      </c>
      <c r="D332" s="5" t="s">
        <v>432</v>
      </c>
      <c r="E332" s="20" t="s">
        <v>554</v>
      </c>
      <c r="F332" s="30">
        <v>240</v>
      </c>
      <c r="G332" s="32">
        <f>1038-2+212</f>
        <v>1248</v>
      </c>
      <c r="H332" s="32">
        <v>1247</v>
      </c>
      <c r="I332" s="3">
        <f t="shared" si="91"/>
        <v>99.919871794871796</v>
      </c>
    </row>
    <row r="333" spans="1:9" x14ac:dyDescent="0.2">
      <c r="A333" s="21" t="s">
        <v>378</v>
      </c>
      <c r="B333" s="5" t="s">
        <v>403</v>
      </c>
      <c r="C333" s="5" t="s">
        <v>407</v>
      </c>
      <c r="D333" s="5" t="s">
        <v>432</v>
      </c>
      <c r="E333" s="20" t="s">
        <v>379</v>
      </c>
      <c r="F333" s="5"/>
      <c r="G333" s="3">
        <f t="shared" ref="G333:H335" si="98">G334</f>
        <v>1376.1</v>
      </c>
      <c r="H333" s="3">
        <f t="shared" si="98"/>
        <v>1376.1</v>
      </c>
      <c r="I333" s="3">
        <f t="shared" si="91"/>
        <v>100</v>
      </c>
    </row>
    <row r="334" spans="1:9" x14ac:dyDescent="0.2">
      <c r="A334" s="21" t="s">
        <v>536</v>
      </c>
      <c r="B334" s="5" t="s">
        <v>403</v>
      </c>
      <c r="C334" s="5" t="s">
        <v>407</v>
      </c>
      <c r="D334" s="5" t="s">
        <v>432</v>
      </c>
      <c r="E334" s="20" t="s">
        <v>537</v>
      </c>
      <c r="F334" s="5"/>
      <c r="G334" s="3">
        <f t="shared" si="98"/>
        <v>1376.1</v>
      </c>
      <c r="H334" s="3">
        <f t="shared" si="98"/>
        <v>1376.1</v>
      </c>
      <c r="I334" s="3">
        <f t="shared" si="91"/>
        <v>100</v>
      </c>
    </row>
    <row r="335" spans="1:9" ht="30" x14ac:dyDescent="0.2">
      <c r="A335" s="6" t="s">
        <v>394</v>
      </c>
      <c r="B335" s="5" t="s">
        <v>403</v>
      </c>
      <c r="C335" s="5" t="s">
        <v>407</v>
      </c>
      <c r="D335" s="5" t="s">
        <v>432</v>
      </c>
      <c r="E335" s="20" t="s">
        <v>537</v>
      </c>
      <c r="F335" s="30">
        <v>200</v>
      </c>
      <c r="G335" s="3">
        <f t="shared" si="98"/>
        <v>1376.1</v>
      </c>
      <c r="H335" s="3">
        <f t="shared" si="98"/>
        <v>1376.1</v>
      </c>
      <c r="I335" s="3">
        <f t="shared" si="91"/>
        <v>100</v>
      </c>
    </row>
    <row r="336" spans="1:9" ht="45" x14ac:dyDescent="0.2">
      <c r="A336" s="6" t="s">
        <v>396</v>
      </c>
      <c r="B336" s="5" t="s">
        <v>403</v>
      </c>
      <c r="C336" s="5" t="s">
        <v>407</v>
      </c>
      <c r="D336" s="5" t="s">
        <v>432</v>
      </c>
      <c r="E336" s="20" t="s">
        <v>537</v>
      </c>
      <c r="F336" s="30">
        <v>240</v>
      </c>
      <c r="G336" s="3">
        <v>1376.1</v>
      </c>
      <c r="H336" s="3">
        <v>1376.1</v>
      </c>
      <c r="I336" s="3">
        <f t="shared" si="91"/>
        <v>100</v>
      </c>
    </row>
    <row r="337" spans="1:9" ht="30" x14ac:dyDescent="0.2">
      <c r="A337" s="4" t="s">
        <v>433</v>
      </c>
      <c r="B337" s="5" t="s">
        <v>403</v>
      </c>
      <c r="C337" s="5" t="s">
        <v>407</v>
      </c>
      <c r="D337" s="5" t="s">
        <v>434</v>
      </c>
      <c r="E337" s="5"/>
      <c r="F337" s="5"/>
      <c r="G337" s="3">
        <f>G344+G350+G356+G374+G366+G338+G382</f>
        <v>28376.600000000002</v>
      </c>
      <c r="H337" s="3">
        <f>H344+H350+H356+H374+H366+H338+H382</f>
        <v>27410.7</v>
      </c>
      <c r="I337" s="3">
        <f t="shared" si="91"/>
        <v>96.596139072334239</v>
      </c>
    </row>
    <row r="338" spans="1:9" ht="45" x14ac:dyDescent="0.2">
      <c r="A338" s="21" t="s">
        <v>132</v>
      </c>
      <c r="B338" s="5" t="s">
        <v>403</v>
      </c>
      <c r="C338" s="5" t="s">
        <v>407</v>
      </c>
      <c r="D338" s="5" t="s">
        <v>434</v>
      </c>
      <c r="E338" s="20" t="s">
        <v>133</v>
      </c>
      <c r="F338" s="5"/>
      <c r="G338" s="3">
        <f t="shared" ref="G338:H342" si="99">G339</f>
        <v>200</v>
      </c>
      <c r="H338" s="3">
        <f t="shared" si="99"/>
        <v>200</v>
      </c>
      <c r="I338" s="3">
        <f t="shared" si="91"/>
        <v>100</v>
      </c>
    </row>
    <row r="339" spans="1:9" ht="30" x14ac:dyDescent="0.2">
      <c r="A339" s="21" t="s">
        <v>134</v>
      </c>
      <c r="B339" s="5" t="s">
        <v>403</v>
      </c>
      <c r="C339" s="5" t="s">
        <v>407</v>
      </c>
      <c r="D339" s="5" t="s">
        <v>434</v>
      </c>
      <c r="E339" s="20" t="s">
        <v>135</v>
      </c>
      <c r="F339" s="5"/>
      <c r="G339" s="3">
        <f>G340</f>
        <v>200</v>
      </c>
      <c r="H339" s="3">
        <f>H340</f>
        <v>200</v>
      </c>
      <c r="I339" s="3">
        <f t="shared" si="91"/>
        <v>100</v>
      </c>
    </row>
    <row r="340" spans="1:9" ht="30" x14ac:dyDescent="0.2">
      <c r="A340" s="21" t="s">
        <v>580</v>
      </c>
      <c r="B340" s="5" t="s">
        <v>403</v>
      </c>
      <c r="C340" s="5" t="s">
        <v>407</v>
      </c>
      <c r="D340" s="5" t="s">
        <v>434</v>
      </c>
      <c r="E340" s="20" t="s">
        <v>516</v>
      </c>
      <c r="F340" s="5"/>
      <c r="G340" s="3">
        <f t="shared" si="99"/>
        <v>200</v>
      </c>
      <c r="H340" s="3">
        <f t="shared" si="99"/>
        <v>200</v>
      </c>
      <c r="I340" s="3">
        <f t="shared" si="91"/>
        <v>100</v>
      </c>
    </row>
    <row r="341" spans="1:9" ht="75" x14ac:dyDescent="0.2">
      <c r="A341" s="21" t="s">
        <v>504</v>
      </c>
      <c r="B341" s="5" t="s">
        <v>403</v>
      </c>
      <c r="C341" s="5" t="s">
        <v>407</v>
      </c>
      <c r="D341" s="5" t="s">
        <v>434</v>
      </c>
      <c r="E341" s="20" t="s">
        <v>579</v>
      </c>
      <c r="F341" s="5"/>
      <c r="G341" s="3">
        <f t="shared" si="99"/>
        <v>200</v>
      </c>
      <c r="H341" s="3">
        <f t="shared" si="99"/>
        <v>200</v>
      </c>
      <c r="I341" s="3">
        <f t="shared" si="91"/>
        <v>100</v>
      </c>
    </row>
    <row r="342" spans="1:9" ht="30" x14ac:dyDescent="0.2">
      <c r="A342" s="6" t="s">
        <v>394</v>
      </c>
      <c r="B342" s="5" t="s">
        <v>403</v>
      </c>
      <c r="C342" s="5" t="s">
        <v>407</v>
      </c>
      <c r="D342" s="5" t="s">
        <v>434</v>
      </c>
      <c r="E342" s="20" t="s">
        <v>579</v>
      </c>
      <c r="F342" s="5" t="s">
        <v>395</v>
      </c>
      <c r="G342" s="3">
        <f t="shared" si="99"/>
        <v>200</v>
      </c>
      <c r="H342" s="3">
        <f t="shared" si="99"/>
        <v>200</v>
      </c>
      <c r="I342" s="3">
        <f t="shared" si="91"/>
        <v>100</v>
      </c>
    </row>
    <row r="343" spans="1:9" ht="45" x14ac:dyDescent="0.2">
      <c r="A343" s="6" t="s">
        <v>396</v>
      </c>
      <c r="B343" s="5" t="s">
        <v>403</v>
      </c>
      <c r="C343" s="5" t="s">
        <v>407</v>
      </c>
      <c r="D343" s="5" t="s">
        <v>434</v>
      </c>
      <c r="E343" s="20" t="s">
        <v>579</v>
      </c>
      <c r="F343" s="5" t="s">
        <v>397</v>
      </c>
      <c r="G343" s="3">
        <f>676-476</f>
        <v>200</v>
      </c>
      <c r="H343" s="3">
        <v>200</v>
      </c>
      <c r="I343" s="3">
        <f t="shared" si="91"/>
        <v>100</v>
      </c>
    </row>
    <row r="344" spans="1:9" ht="30" x14ac:dyDescent="0.2">
      <c r="A344" s="21" t="s">
        <v>203</v>
      </c>
      <c r="B344" s="5" t="s">
        <v>403</v>
      </c>
      <c r="C344" s="5" t="s">
        <v>407</v>
      </c>
      <c r="D344" s="5" t="s">
        <v>434</v>
      </c>
      <c r="E344" s="20" t="s">
        <v>204</v>
      </c>
      <c r="F344" s="5"/>
      <c r="G344" s="3">
        <f>G345</f>
        <v>7638</v>
      </c>
      <c r="H344" s="3">
        <f>H345</f>
        <v>7637.4</v>
      </c>
      <c r="I344" s="3">
        <f t="shared" si="91"/>
        <v>99.992144540455612</v>
      </c>
    </row>
    <row r="345" spans="1:9" x14ac:dyDescent="0.2">
      <c r="A345" s="21" t="s">
        <v>205</v>
      </c>
      <c r="B345" s="5" t="s">
        <v>403</v>
      </c>
      <c r="C345" s="5" t="s">
        <v>407</v>
      </c>
      <c r="D345" s="5" t="s">
        <v>434</v>
      </c>
      <c r="E345" s="20" t="s">
        <v>206</v>
      </c>
      <c r="F345" s="5"/>
      <c r="G345" s="3">
        <f t="shared" ref="G345:H348" si="100">G346</f>
        <v>7638</v>
      </c>
      <c r="H345" s="3">
        <f t="shared" si="100"/>
        <v>7637.4</v>
      </c>
      <c r="I345" s="3">
        <f t="shared" si="91"/>
        <v>99.992144540455612</v>
      </c>
    </row>
    <row r="346" spans="1:9" ht="60" x14ac:dyDescent="0.2">
      <c r="A346" s="23" t="s">
        <v>207</v>
      </c>
      <c r="B346" s="5" t="s">
        <v>403</v>
      </c>
      <c r="C346" s="5" t="s">
        <v>407</v>
      </c>
      <c r="D346" s="5" t="s">
        <v>434</v>
      </c>
      <c r="E346" s="20" t="s">
        <v>208</v>
      </c>
      <c r="F346" s="5"/>
      <c r="G346" s="3">
        <f t="shared" si="100"/>
        <v>7638</v>
      </c>
      <c r="H346" s="3">
        <f t="shared" si="100"/>
        <v>7637.4</v>
      </c>
      <c r="I346" s="3">
        <f t="shared" si="91"/>
        <v>99.992144540455612</v>
      </c>
    </row>
    <row r="347" spans="1:9" ht="120" x14ac:dyDescent="0.2">
      <c r="A347" s="23" t="s">
        <v>209</v>
      </c>
      <c r="B347" s="5" t="s">
        <v>403</v>
      </c>
      <c r="C347" s="5" t="s">
        <v>407</v>
      </c>
      <c r="D347" s="5" t="s">
        <v>434</v>
      </c>
      <c r="E347" s="20" t="s">
        <v>210</v>
      </c>
      <c r="F347" s="5"/>
      <c r="G347" s="3">
        <f t="shared" si="100"/>
        <v>7638</v>
      </c>
      <c r="H347" s="3">
        <f t="shared" si="100"/>
        <v>7637.4</v>
      </c>
      <c r="I347" s="3">
        <f t="shared" si="91"/>
        <v>99.992144540455612</v>
      </c>
    </row>
    <row r="348" spans="1:9" ht="30" x14ac:dyDescent="0.2">
      <c r="A348" s="6" t="s">
        <v>394</v>
      </c>
      <c r="B348" s="5" t="s">
        <v>403</v>
      </c>
      <c r="C348" s="5" t="s">
        <v>407</v>
      </c>
      <c r="D348" s="5" t="s">
        <v>434</v>
      </c>
      <c r="E348" s="20" t="s">
        <v>210</v>
      </c>
      <c r="F348" s="5" t="s">
        <v>395</v>
      </c>
      <c r="G348" s="3">
        <f t="shared" si="100"/>
        <v>7638</v>
      </c>
      <c r="H348" s="3">
        <f t="shared" si="100"/>
        <v>7637.4</v>
      </c>
      <c r="I348" s="3">
        <f t="shared" si="91"/>
        <v>99.992144540455612</v>
      </c>
    </row>
    <row r="349" spans="1:9" ht="45" x14ac:dyDescent="0.2">
      <c r="A349" s="6" t="s">
        <v>396</v>
      </c>
      <c r="B349" s="5" t="s">
        <v>403</v>
      </c>
      <c r="C349" s="5" t="s">
        <v>407</v>
      </c>
      <c r="D349" s="5" t="s">
        <v>434</v>
      </c>
      <c r="E349" s="20" t="s">
        <v>210</v>
      </c>
      <c r="F349" s="5" t="s">
        <v>397</v>
      </c>
      <c r="G349" s="3">
        <f>9000-1362</f>
        <v>7638</v>
      </c>
      <c r="H349" s="3">
        <v>7637.4</v>
      </c>
      <c r="I349" s="3">
        <f t="shared" si="91"/>
        <v>99.992144540455612</v>
      </c>
    </row>
    <row r="350" spans="1:9" ht="30" x14ac:dyDescent="0.2">
      <c r="A350" s="21" t="s">
        <v>213</v>
      </c>
      <c r="B350" s="5" t="s">
        <v>403</v>
      </c>
      <c r="C350" s="5" t="s">
        <v>407</v>
      </c>
      <c r="D350" s="5" t="s">
        <v>434</v>
      </c>
      <c r="E350" s="20" t="s">
        <v>214</v>
      </c>
      <c r="F350" s="5"/>
      <c r="G350" s="3">
        <f t="shared" ref="G350:H354" si="101">G351</f>
        <v>300</v>
      </c>
      <c r="H350" s="3">
        <f t="shared" si="101"/>
        <v>99</v>
      </c>
      <c r="I350" s="3">
        <f t="shared" si="91"/>
        <v>33</v>
      </c>
    </row>
    <row r="351" spans="1:9" ht="30" x14ac:dyDescent="0.2">
      <c r="A351" s="21" t="s">
        <v>215</v>
      </c>
      <c r="B351" s="5" t="s">
        <v>403</v>
      </c>
      <c r="C351" s="5" t="s">
        <v>407</v>
      </c>
      <c r="D351" s="5" t="s">
        <v>434</v>
      </c>
      <c r="E351" s="20" t="s">
        <v>216</v>
      </c>
      <c r="F351" s="5"/>
      <c r="G351" s="3">
        <f t="shared" si="101"/>
        <v>300</v>
      </c>
      <c r="H351" s="3">
        <f t="shared" si="101"/>
        <v>99</v>
      </c>
      <c r="I351" s="3">
        <f t="shared" si="91"/>
        <v>33</v>
      </c>
    </row>
    <row r="352" spans="1:9" ht="60" x14ac:dyDescent="0.2">
      <c r="A352" s="23" t="s">
        <v>217</v>
      </c>
      <c r="B352" s="5" t="s">
        <v>403</v>
      </c>
      <c r="C352" s="5" t="s">
        <v>407</v>
      </c>
      <c r="D352" s="5" t="s">
        <v>434</v>
      </c>
      <c r="E352" s="20" t="s">
        <v>218</v>
      </c>
      <c r="F352" s="5"/>
      <c r="G352" s="3">
        <f t="shared" si="101"/>
        <v>300</v>
      </c>
      <c r="H352" s="3">
        <f t="shared" si="101"/>
        <v>99</v>
      </c>
      <c r="I352" s="3">
        <f t="shared" si="91"/>
        <v>33</v>
      </c>
    </row>
    <row r="353" spans="1:9" ht="30" x14ac:dyDescent="0.2">
      <c r="A353" s="21" t="s">
        <v>223</v>
      </c>
      <c r="B353" s="5" t="s">
        <v>403</v>
      </c>
      <c r="C353" s="5" t="s">
        <v>407</v>
      </c>
      <c r="D353" s="5" t="s">
        <v>434</v>
      </c>
      <c r="E353" s="20" t="s">
        <v>224</v>
      </c>
      <c r="F353" s="30"/>
      <c r="G353" s="3">
        <f t="shared" si="101"/>
        <v>300</v>
      </c>
      <c r="H353" s="3">
        <f t="shared" si="101"/>
        <v>99</v>
      </c>
      <c r="I353" s="3">
        <f t="shared" si="91"/>
        <v>33</v>
      </c>
    </row>
    <row r="354" spans="1:9" ht="30" x14ac:dyDescent="0.2">
      <c r="A354" s="6" t="s">
        <v>394</v>
      </c>
      <c r="B354" s="5" t="s">
        <v>403</v>
      </c>
      <c r="C354" s="5" t="s">
        <v>407</v>
      </c>
      <c r="D354" s="5" t="s">
        <v>434</v>
      </c>
      <c r="E354" s="20" t="s">
        <v>224</v>
      </c>
      <c r="F354" s="5">
        <v>200</v>
      </c>
      <c r="G354" s="3">
        <f t="shared" si="101"/>
        <v>300</v>
      </c>
      <c r="H354" s="3">
        <f t="shared" si="101"/>
        <v>99</v>
      </c>
      <c r="I354" s="3">
        <f t="shared" si="91"/>
        <v>33</v>
      </c>
    </row>
    <row r="355" spans="1:9" ht="45" x14ac:dyDescent="0.2">
      <c r="A355" s="6" t="s">
        <v>396</v>
      </c>
      <c r="B355" s="5" t="s">
        <v>403</v>
      </c>
      <c r="C355" s="5" t="s">
        <v>407</v>
      </c>
      <c r="D355" s="5" t="s">
        <v>434</v>
      </c>
      <c r="E355" s="20" t="s">
        <v>224</v>
      </c>
      <c r="F355" s="5">
        <v>240</v>
      </c>
      <c r="G355" s="3">
        <f>1800-1500</f>
        <v>300</v>
      </c>
      <c r="H355" s="3">
        <v>99</v>
      </c>
      <c r="I355" s="3">
        <f t="shared" si="91"/>
        <v>33</v>
      </c>
    </row>
    <row r="356" spans="1:9" ht="60" x14ac:dyDescent="0.2">
      <c r="A356" s="21" t="s">
        <v>247</v>
      </c>
      <c r="B356" s="5" t="s">
        <v>403</v>
      </c>
      <c r="C356" s="5" t="s">
        <v>407</v>
      </c>
      <c r="D356" s="5" t="s">
        <v>434</v>
      </c>
      <c r="E356" s="20" t="s">
        <v>248</v>
      </c>
      <c r="F356" s="5"/>
      <c r="G356" s="3">
        <f t="shared" ref="G356:H358" si="102">G357</f>
        <v>9705</v>
      </c>
      <c r="H356" s="3">
        <f t="shared" si="102"/>
        <v>9459.5</v>
      </c>
      <c r="I356" s="3">
        <f t="shared" si="91"/>
        <v>97.470376094796492</v>
      </c>
    </row>
    <row r="357" spans="1:9" ht="75" x14ac:dyDescent="0.2">
      <c r="A357" s="21" t="s">
        <v>249</v>
      </c>
      <c r="B357" s="5" t="s">
        <v>403</v>
      </c>
      <c r="C357" s="5" t="s">
        <v>407</v>
      </c>
      <c r="D357" s="5" t="s">
        <v>434</v>
      </c>
      <c r="E357" s="20" t="s">
        <v>250</v>
      </c>
      <c r="F357" s="5"/>
      <c r="G357" s="3">
        <f t="shared" si="102"/>
        <v>9705</v>
      </c>
      <c r="H357" s="3">
        <f t="shared" si="102"/>
        <v>9459.5</v>
      </c>
      <c r="I357" s="3">
        <f t="shared" si="91"/>
        <v>97.470376094796492</v>
      </c>
    </row>
    <row r="358" spans="1:9" ht="60" x14ac:dyDescent="0.2">
      <c r="A358" s="25" t="s">
        <v>251</v>
      </c>
      <c r="B358" s="5" t="s">
        <v>403</v>
      </c>
      <c r="C358" s="5" t="s">
        <v>407</v>
      </c>
      <c r="D358" s="5" t="s">
        <v>434</v>
      </c>
      <c r="E358" s="20" t="s">
        <v>252</v>
      </c>
      <c r="F358" s="5"/>
      <c r="G358" s="3">
        <f t="shared" si="102"/>
        <v>9705</v>
      </c>
      <c r="H358" s="3">
        <f t="shared" si="102"/>
        <v>9459.5</v>
      </c>
      <c r="I358" s="3">
        <f t="shared" si="91"/>
        <v>97.470376094796492</v>
      </c>
    </row>
    <row r="359" spans="1:9" ht="45" x14ac:dyDescent="0.2">
      <c r="A359" s="25" t="s">
        <v>254</v>
      </c>
      <c r="B359" s="5" t="s">
        <v>403</v>
      </c>
      <c r="C359" s="5" t="s">
        <v>407</v>
      </c>
      <c r="D359" s="5" t="s">
        <v>434</v>
      </c>
      <c r="E359" s="41" t="s">
        <v>255</v>
      </c>
      <c r="F359" s="3"/>
      <c r="G359" s="3">
        <f>G360+G362+G364</f>
        <v>9705</v>
      </c>
      <c r="H359" s="3">
        <f>H360+H362+H364</f>
        <v>9459.5</v>
      </c>
      <c r="I359" s="3">
        <f t="shared" ref="I359:I404" si="103">H359/G359*100</f>
        <v>97.470376094796492</v>
      </c>
    </row>
    <row r="360" spans="1:9" ht="75" x14ac:dyDescent="0.2">
      <c r="A360" s="58" t="s">
        <v>390</v>
      </c>
      <c r="B360" s="5" t="s">
        <v>403</v>
      </c>
      <c r="C360" s="5" t="s">
        <v>407</v>
      </c>
      <c r="D360" s="5" t="s">
        <v>434</v>
      </c>
      <c r="E360" s="41" t="s">
        <v>255</v>
      </c>
      <c r="F360" s="5">
        <v>100</v>
      </c>
      <c r="G360" s="3">
        <f t="shared" ref="G360:H360" si="104">G361</f>
        <v>9626</v>
      </c>
      <c r="H360" s="3">
        <f t="shared" si="104"/>
        <v>9395.7000000000007</v>
      </c>
      <c r="I360" s="3">
        <f t="shared" si="103"/>
        <v>97.607521296488684</v>
      </c>
    </row>
    <row r="361" spans="1:9" ht="30" x14ac:dyDescent="0.2">
      <c r="A361" s="58" t="s">
        <v>417</v>
      </c>
      <c r="B361" s="5" t="s">
        <v>403</v>
      </c>
      <c r="C361" s="5" t="s">
        <v>407</v>
      </c>
      <c r="D361" s="5" t="s">
        <v>434</v>
      </c>
      <c r="E361" s="41" t="s">
        <v>255</v>
      </c>
      <c r="F361" s="5">
        <v>110</v>
      </c>
      <c r="G361" s="3">
        <f>10326-500-200</f>
        <v>9626</v>
      </c>
      <c r="H361" s="3">
        <v>9395.7000000000007</v>
      </c>
      <c r="I361" s="3">
        <f t="shared" si="103"/>
        <v>97.607521296488684</v>
      </c>
    </row>
    <row r="362" spans="1:9" ht="30" x14ac:dyDescent="0.2">
      <c r="A362" s="6" t="s">
        <v>394</v>
      </c>
      <c r="B362" s="5" t="s">
        <v>403</v>
      </c>
      <c r="C362" s="5" t="s">
        <v>407</v>
      </c>
      <c r="D362" s="5" t="s">
        <v>434</v>
      </c>
      <c r="E362" s="41" t="s">
        <v>255</v>
      </c>
      <c r="F362" s="5">
        <v>200</v>
      </c>
      <c r="G362" s="3">
        <f t="shared" ref="G362:H362" si="105">G363</f>
        <v>54.8</v>
      </c>
      <c r="H362" s="3">
        <f t="shared" si="105"/>
        <v>39.9</v>
      </c>
      <c r="I362" s="3">
        <f t="shared" si="103"/>
        <v>72.810218978102199</v>
      </c>
    </row>
    <row r="363" spans="1:9" ht="45" x14ac:dyDescent="0.2">
      <c r="A363" s="6" t="s">
        <v>396</v>
      </c>
      <c r="B363" s="5" t="s">
        <v>403</v>
      </c>
      <c r="C363" s="5" t="s">
        <v>407</v>
      </c>
      <c r="D363" s="5" t="s">
        <v>434</v>
      </c>
      <c r="E363" s="41" t="s">
        <v>255</v>
      </c>
      <c r="F363" s="5">
        <v>240</v>
      </c>
      <c r="G363" s="3">
        <f>143-88-0.2</f>
        <v>54.8</v>
      </c>
      <c r="H363" s="3">
        <v>39.9</v>
      </c>
      <c r="I363" s="3">
        <f t="shared" si="103"/>
        <v>72.810218978102199</v>
      </c>
    </row>
    <row r="364" spans="1:9" x14ac:dyDescent="0.2">
      <c r="A364" s="6" t="s">
        <v>398</v>
      </c>
      <c r="B364" s="5" t="s">
        <v>403</v>
      </c>
      <c r="C364" s="5" t="s">
        <v>407</v>
      </c>
      <c r="D364" s="5" t="s">
        <v>434</v>
      </c>
      <c r="E364" s="41" t="s">
        <v>255</v>
      </c>
      <c r="F364" s="5" t="s">
        <v>399</v>
      </c>
      <c r="G364" s="3">
        <f>G365</f>
        <v>24.2</v>
      </c>
      <c r="H364" s="3">
        <f>H365</f>
        <v>23.9</v>
      </c>
      <c r="I364" s="3">
        <f t="shared" si="103"/>
        <v>98.760330578512395</v>
      </c>
    </row>
    <row r="365" spans="1:9" x14ac:dyDescent="0.2">
      <c r="A365" s="58" t="s">
        <v>400</v>
      </c>
      <c r="B365" s="5" t="s">
        <v>403</v>
      </c>
      <c r="C365" s="5" t="s">
        <v>407</v>
      </c>
      <c r="D365" s="5" t="s">
        <v>434</v>
      </c>
      <c r="E365" s="41" t="s">
        <v>255</v>
      </c>
      <c r="F365" s="5" t="s">
        <v>401</v>
      </c>
      <c r="G365" s="3">
        <f>9+15+0.2</f>
        <v>24.2</v>
      </c>
      <c r="H365" s="3">
        <v>23.9</v>
      </c>
      <c r="I365" s="3">
        <f t="shared" si="103"/>
        <v>98.760330578512395</v>
      </c>
    </row>
    <row r="366" spans="1:9" ht="30" x14ac:dyDescent="0.2">
      <c r="A366" s="21" t="s">
        <v>325</v>
      </c>
      <c r="B366" s="5" t="s">
        <v>403</v>
      </c>
      <c r="C366" s="5" t="s">
        <v>407</v>
      </c>
      <c r="D366" s="5" t="s">
        <v>434</v>
      </c>
      <c r="E366" s="20" t="s">
        <v>326</v>
      </c>
      <c r="F366" s="30"/>
      <c r="G366" s="3">
        <f>G367</f>
        <v>474</v>
      </c>
      <c r="H366" s="3">
        <f>H367</f>
        <v>368.1</v>
      </c>
      <c r="I366" s="3">
        <f t="shared" si="103"/>
        <v>77.658227848101262</v>
      </c>
    </row>
    <row r="367" spans="1:9" ht="30" x14ac:dyDescent="0.2">
      <c r="A367" s="21" t="s">
        <v>327</v>
      </c>
      <c r="B367" s="5" t="s">
        <v>403</v>
      </c>
      <c r="C367" s="5" t="s">
        <v>407</v>
      </c>
      <c r="D367" s="5" t="s">
        <v>434</v>
      </c>
      <c r="E367" s="20" t="s">
        <v>328</v>
      </c>
      <c r="F367" s="5"/>
      <c r="G367" s="3">
        <f>G368</f>
        <v>474</v>
      </c>
      <c r="H367" s="3">
        <f>H368</f>
        <v>368.1</v>
      </c>
      <c r="I367" s="3">
        <f t="shared" si="103"/>
        <v>77.658227848101262</v>
      </c>
    </row>
    <row r="368" spans="1:9" ht="75" x14ac:dyDescent="0.2">
      <c r="A368" s="21" t="s">
        <v>329</v>
      </c>
      <c r="B368" s="5" t="s">
        <v>403</v>
      </c>
      <c r="C368" s="5" t="s">
        <v>407</v>
      </c>
      <c r="D368" s="5" t="s">
        <v>434</v>
      </c>
      <c r="E368" s="20" t="s">
        <v>330</v>
      </c>
      <c r="F368" s="5"/>
      <c r="G368" s="3">
        <f t="shared" ref="G368:H368" si="106">G369</f>
        <v>474</v>
      </c>
      <c r="H368" s="3">
        <f t="shared" si="106"/>
        <v>368.1</v>
      </c>
      <c r="I368" s="3">
        <f t="shared" si="103"/>
        <v>77.658227848101262</v>
      </c>
    </row>
    <row r="369" spans="1:9" ht="210" x14ac:dyDescent="0.2">
      <c r="A369" s="25" t="s">
        <v>501</v>
      </c>
      <c r="B369" s="5" t="s">
        <v>403</v>
      </c>
      <c r="C369" s="5" t="s">
        <v>407</v>
      </c>
      <c r="D369" s="5" t="s">
        <v>434</v>
      </c>
      <c r="E369" s="20" t="s">
        <v>331</v>
      </c>
      <c r="F369" s="5"/>
      <c r="G369" s="3">
        <f t="shared" ref="G369:H369" si="107">G370+G372</f>
        <v>474</v>
      </c>
      <c r="H369" s="3">
        <f t="shared" si="107"/>
        <v>368.1</v>
      </c>
      <c r="I369" s="3">
        <f t="shared" si="103"/>
        <v>77.658227848101262</v>
      </c>
    </row>
    <row r="370" spans="1:9" ht="75" x14ac:dyDescent="0.2">
      <c r="A370" s="6" t="s">
        <v>390</v>
      </c>
      <c r="B370" s="5" t="s">
        <v>403</v>
      </c>
      <c r="C370" s="5" t="s">
        <v>407</v>
      </c>
      <c r="D370" s="5" t="s">
        <v>434</v>
      </c>
      <c r="E370" s="20" t="s">
        <v>331</v>
      </c>
      <c r="F370" s="5">
        <v>100</v>
      </c>
      <c r="G370" s="3">
        <f t="shared" ref="G370:H370" si="108">G371</f>
        <v>372.9</v>
      </c>
      <c r="H370" s="3">
        <f t="shared" si="108"/>
        <v>368.1</v>
      </c>
      <c r="I370" s="3">
        <f t="shared" si="103"/>
        <v>98.712791633145628</v>
      </c>
    </row>
    <row r="371" spans="1:9" ht="30" x14ac:dyDescent="0.2">
      <c r="A371" s="6" t="s">
        <v>392</v>
      </c>
      <c r="B371" s="5" t="s">
        <v>403</v>
      </c>
      <c r="C371" s="5" t="s">
        <v>407</v>
      </c>
      <c r="D371" s="5" t="s">
        <v>434</v>
      </c>
      <c r="E371" s="20" t="s">
        <v>331</v>
      </c>
      <c r="F371" s="5">
        <v>120</v>
      </c>
      <c r="G371" s="3">
        <v>372.9</v>
      </c>
      <c r="H371" s="3">
        <v>368.1</v>
      </c>
      <c r="I371" s="3">
        <f t="shared" si="103"/>
        <v>98.712791633145628</v>
      </c>
    </row>
    <row r="372" spans="1:9" ht="30" x14ac:dyDescent="0.2">
      <c r="A372" s="6" t="s">
        <v>394</v>
      </c>
      <c r="B372" s="5" t="s">
        <v>403</v>
      </c>
      <c r="C372" s="5" t="s">
        <v>407</v>
      </c>
      <c r="D372" s="5" t="s">
        <v>434</v>
      </c>
      <c r="E372" s="20" t="s">
        <v>331</v>
      </c>
      <c r="F372" s="5">
        <v>200</v>
      </c>
      <c r="G372" s="3">
        <f t="shared" ref="G372:H372" si="109">G373</f>
        <v>101.1</v>
      </c>
      <c r="H372" s="3">
        <f t="shared" si="109"/>
        <v>0</v>
      </c>
      <c r="I372" s="3">
        <f t="shared" si="103"/>
        <v>0</v>
      </c>
    </row>
    <row r="373" spans="1:9" ht="45" x14ac:dyDescent="0.2">
      <c r="A373" s="6" t="s">
        <v>396</v>
      </c>
      <c r="B373" s="5" t="s">
        <v>403</v>
      </c>
      <c r="C373" s="5" t="s">
        <v>407</v>
      </c>
      <c r="D373" s="5" t="s">
        <v>434</v>
      </c>
      <c r="E373" s="20" t="s">
        <v>331</v>
      </c>
      <c r="F373" s="5">
        <v>240</v>
      </c>
      <c r="G373" s="3">
        <v>101.1</v>
      </c>
      <c r="H373" s="3">
        <v>0</v>
      </c>
      <c r="I373" s="3">
        <f t="shared" si="103"/>
        <v>0</v>
      </c>
    </row>
    <row r="374" spans="1:9" ht="30" x14ac:dyDescent="0.2">
      <c r="A374" s="21" t="s">
        <v>352</v>
      </c>
      <c r="B374" s="5" t="s">
        <v>403</v>
      </c>
      <c r="C374" s="5" t="s">
        <v>407</v>
      </c>
      <c r="D374" s="5" t="s">
        <v>434</v>
      </c>
      <c r="E374" s="20" t="s">
        <v>353</v>
      </c>
      <c r="F374" s="5"/>
      <c r="G374" s="3">
        <f t="shared" ref="G374:H376" si="110">G375</f>
        <v>10052.4</v>
      </c>
      <c r="H374" s="3">
        <f t="shared" si="110"/>
        <v>9639.5</v>
      </c>
      <c r="I374" s="3">
        <f t="shared" si="103"/>
        <v>95.892523178544437</v>
      </c>
    </row>
    <row r="375" spans="1:9" x14ac:dyDescent="0.2">
      <c r="A375" s="21" t="s">
        <v>25</v>
      </c>
      <c r="B375" s="5" t="s">
        <v>403</v>
      </c>
      <c r="C375" s="5" t="s">
        <v>407</v>
      </c>
      <c r="D375" s="5" t="s">
        <v>434</v>
      </c>
      <c r="E375" s="20" t="s">
        <v>363</v>
      </c>
      <c r="F375" s="30"/>
      <c r="G375" s="3">
        <f t="shared" si="110"/>
        <v>10052.4</v>
      </c>
      <c r="H375" s="3">
        <f t="shared" si="110"/>
        <v>9639.5</v>
      </c>
      <c r="I375" s="3">
        <f t="shared" si="103"/>
        <v>95.892523178544437</v>
      </c>
    </row>
    <row r="376" spans="1:9" ht="45" x14ac:dyDescent="0.2">
      <c r="A376" s="21" t="s">
        <v>27</v>
      </c>
      <c r="B376" s="5" t="s">
        <v>403</v>
      </c>
      <c r="C376" s="5" t="s">
        <v>407</v>
      </c>
      <c r="D376" s="5" t="s">
        <v>434</v>
      </c>
      <c r="E376" s="20" t="s">
        <v>364</v>
      </c>
      <c r="F376" s="30"/>
      <c r="G376" s="3">
        <f t="shared" si="110"/>
        <v>10052.4</v>
      </c>
      <c r="H376" s="3">
        <f t="shared" si="110"/>
        <v>9639.5</v>
      </c>
      <c r="I376" s="3">
        <f t="shared" si="103"/>
        <v>95.892523178544437</v>
      </c>
    </row>
    <row r="377" spans="1:9" ht="45" x14ac:dyDescent="0.2">
      <c r="A377" s="24" t="s">
        <v>365</v>
      </c>
      <c r="B377" s="5" t="s">
        <v>403</v>
      </c>
      <c r="C377" s="5" t="s">
        <v>407</v>
      </c>
      <c r="D377" s="5" t="s">
        <v>434</v>
      </c>
      <c r="E377" s="20" t="s">
        <v>366</v>
      </c>
      <c r="F377" s="30"/>
      <c r="G377" s="3">
        <f t="shared" ref="G377:H377" si="111">G378+G380</f>
        <v>10052.4</v>
      </c>
      <c r="H377" s="3">
        <f t="shared" si="111"/>
        <v>9639.5</v>
      </c>
      <c r="I377" s="3">
        <f t="shared" si="103"/>
        <v>95.892523178544437</v>
      </c>
    </row>
    <row r="378" spans="1:9" ht="75" x14ac:dyDescent="0.2">
      <c r="A378" s="58" t="s">
        <v>390</v>
      </c>
      <c r="B378" s="5" t="s">
        <v>403</v>
      </c>
      <c r="C378" s="5" t="s">
        <v>407</v>
      </c>
      <c r="D378" s="5" t="s">
        <v>434</v>
      </c>
      <c r="E378" s="20" t="s">
        <v>366</v>
      </c>
      <c r="F378" s="30">
        <v>100</v>
      </c>
      <c r="G378" s="3">
        <f t="shared" ref="G378:H378" si="112">G379</f>
        <v>9784</v>
      </c>
      <c r="H378" s="3">
        <f t="shared" si="112"/>
        <v>9566.7999999999993</v>
      </c>
      <c r="I378" s="3">
        <f t="shared" si="103"/>
        <v>97.780049059689276</v>
      </c>
    </row>
    <row r="379" spans="1:9" ht="30" x14ac:dyDescent="0.2">
      <c r="A379" s="58" t="s">
        <v>417</v>
      </c>
      <c r="B379" s="5" t="s">
        <v>403</v>
      </c>
      <c r="C379" s="5" t="s">
        <v>407</v>
      </c>
      <c r="D379" s="5" t="s">
        <v>434</v>
      </c>
      <c r="E379" s="20" t="s">
        <v>366</v>
      </c>
      <c r="F379" s="30">
        <v>110</v>
      </c>
      <c r="G379" s="3">
        <f>9884-100</f>
        <v>9784</v>
      </c>
      <c r="H379" s="3">
        <v>9566.7999999999993</v>
      </c>
      <c r="I379" s="3">
        <f t="shared" si="103"/>
        <v>97.780049059689276</v>
      </c>
    </row>
    <row r="380" spans="1:9" ht="30" x14ac:dyDescent="0.2">
      <c r="A380" s="6" t="s">
        <v>394</v>
      </c>
      <c r="B380" s="5" t="s">
        <v>403</v>
      </c>
      <c r="C380" s="5" t="s">
        <v>407</v>
      </c>
      <c r="D380" s="5" t="s">
        <v>434</v>
      </c>
      <c r="E380" s="20" t="s">
        <v>366</v>
      </c>
      <c r="F380" s="30">
        <v>200</v>
      </c>
      <c r="G380" s="3">
        <f t="shared" ref="G380:H380" si="113">G381</f>
        <v>268.39999999999998</v>
      </c>
      <c r="H380" s="3">
        <f t="shared" si="113"/>
        <v>72.7</v>
      </c>
      <c r="I380" s="3">
        <f t="shared" si="103"/>
        <v>27.086438152011926</v>
      </c>
    </row>
    <row r="381" spans="1:9" ht="45" x14ac:dyDescent="0.2">
      <c r="A381" s="6" t="s">
        <v>396</v>
      </c>
      <c r="B381" s="5" t="s">
        <v>403</v>
      </c>
      <c r="C381" s="5" t="s">
        <v>407</v>
      </c>
      <c r="D381" s="5" t="s">
        <v>434</v>
      </c>
      <c r="E381" s="20" t="s">
        <v>366</v>
      </c>
      <c r="F381" s="30">
        <v>240</v>
      </c>
      <c r="G381" s="3">
        <f>195-170+100+143.4</f>
        <v>268.39999999999998</v>
      </c>
      <c r="H381" s="3">
        <v>72.7</v>
      </c>
      <c r="I381" s="3">
        <f t="shared" si="103"/>
        <v>27.086438152011926</v>
      </c>
    </row>
    <row r="382" spans="1:9" x14ac:dyDescent="0.2">
      <c r="A382" s="21" t="s">
        <v>378</v>
      </c>
      <c r="B382" s="5" t="s">
        <v>403</v>
      </c>
      <c r="C382" s="5" t="s">
        <v>407</v>
      </c>
      <c r="D382" s="5" t="s">
        <v>434</v>
      </c>
      <c r="E382" s="20" t="s">
        <v>379</v>
      </c>
      <c r="F382" s="3"/>
      <c r="G382" s="3">
        <f t="shared" ref="G382:H384" si="114">G383</f>
        <v>7.2</v>
      </c>
      <c r="H382" s="3">
        <f t="shared" si="114"/>
        <v>7.2</v>
      </c>
      <c r="I382" s="3">
        <f t="shared" si="103"/>
        <v>100</v>
      </c>
    </row>
    <row r="383" spans="1:9" x14ac:dyDescent="0.2">
      <c r="A383" s="21" t="s">
        <v>536</v>
      </c>
      <c r="B383" s="5" t="s">
        <v>403</v>
      </c>
      <c r="C383" s="5" t="s">
        <v>407</v>
      </c>
      <c r="D383" s="5" t="s">
        <v>434</v>
      </c>
      <c r="E383" s="20" t="s">
        <v>537</v>
      </c>
      <c r="F383" s="5"/>
      <c r="G383" s="3">
        <f t="shared" si="114"/>
        <v>7.2</v>
      </c>
      <c r="H383" s="3">
        <f t="shared" si="114"/>
        <v>7.2</v>
      </c>
      <c r="I383" s="3">
        <f t="shared" si="103"/>
        <v>100</v>
      </c>
    </row>
    <row r="384" spans="1:9" ht="30" x14ac:dyDescent="0.2">
      <c r="A384" s="6" t="s">
        <v>394</v>
      </c>
      <c r="B384" s="5" t="s">
        <v>403</v>
      </c>
      <c r="C384" s="5" t="s">
        <v>407</v>
      </c>
      <c r="D384" s="5" t="s">
        <v>434</v>
      </c>
      <c r="E384" s="20" t="s">
        <v>537</v>
      </c>
      <c r="F384" s="5" t="s">
        <v>395</v>
      </c>
      <c r="G384" s="3">
        <f t="shared" si="114"/>
        <v>7.2</v>
      </c>
      <c r="H384" s="3">
        <f t="shared" si="114"/>
        <v>7.2</v>
      </c>
      <c r="I384" s="3">
        <f t="shared" si="103"/>
        <v>100</v>
      </c>
    </row>
    <row r="385" spans="1:9" ht="45" x14ac:dyDescent="0.2">
      <c r="A385" s="6" t="s">
        <v>396</v>
      </c>
      <c r="B385" s="5" t="s">
        <v>403</v>
      </c>
      <c r="C385" s="5" t="s">
        <v>407</v>
      </c>
      <c r="D385" s="5" t="s">
        <v>434</v>
      </c>
      <c r="E385" s="20" t="s">
        <v>537</v>
      </c>
      <c r="F385" s="5" t="s">
        <v>397</v>
      </c>
      <c r="G385" s="3">
        <v>7.2</v>
      </c>
      <c r="H385" s="3">
        <v>7.2</v>
      </c>
      <c r="I385" s="3">
        <f t="shared" si="103"/>
        <v>100</v>
      </c>
    </row>
    <row r="386" spans="1:9" x14ac:dyDescent="0.2">
      <c r="A386" s="4" t="s">
        <v>435</v>
      </c>
      <c r="B386" s="5" t="s">
        <v>403</v>
      </c>
      <c r="C386" s="5" t="s">
        <v>427</v>
      </c>
      <c r="D386" s="5"/>
      <c r="E386" s="5"/>
      <c r="F386" s="5"/>
      <c r="G386" s="3">
        <f>G387+G394+G415+G470</f>
        <v>379864.19999999995</v>
      </c>
      <c r="H386" s="3">
        <f>H387+H394+H415+H470</f>
        <v>327044</v>
      </c>
      <c r="I386" s="3">
        <f t="shared" si="103"/>
        <v>86.094978152718795</v>
      </c>
    </row>
    <row r="387" spans="1:9" x14ac:dyDescent="0.2">
      <c r="A387" s="4" t="s">
        <v>436</v>
      </c>
      <c r="B387" s="5" t="s">
        <v>403</v>
      </c>
      <c r="C387" s="5" t="s">
        <v>427</v>
      </c>
      <c r="D387" s="5" t="s">
        <v>387</v>
      </c>
      <c r="E387" s="5"/>
      <c r="F387" s="5"/>
      <c r="G387" s="3">
        <f t="shared" ref="G387:H387" si="115">G388</f>
        <v>510.40000000000003</v>
      </c>
      <c r="H387" s="3">
        <f t="shared" si="115"/>
        <v>376.4</v>
      </c>
      <c r="I387" s="3">
        <f t="shared" si="103"/>
        <v>73.74608150470219</v>
      </c>
    </row>
    <row r="388" spans="1:9" ht="30" x14ac:dyDescent="0.2">
      <c r="A388" s="21" t="s">
        <v>332</v>
      </c>
      <c r="B388" s="5" t="s">
        <v>403</v>
      </c>
      <c r="C388" s="5" t="s">
        <v>427</v>
      </c>
      <c r="D388" s="5" t="s">
        <v>387</v>
      </c>
      <c r="E388" s="20" t="s">
        <v>333</v>
      </c>
      <c r="F388" s="5"/>
      <c r="G388" s="3">
        <f t="shared" ref="G388:H388" si="116">G389</f>
        <v>510.40000000000003</v>
      </c>
      <c r="H388" s="3">
        <f t="shared" si="116"/>
        <v>376.4</v>
      </c>
      <c r="I388" s="3">
        <f t="shared" si="103"/>
        <v>73.74608150470219</v>
      </c>
    </row>
    <row r="389" spans="1:9" ht="45" x14ac:dyDescent="0.2">
      <c r="A389" s="21" t="s">
        <v>350</v>
      </c>
      <c r="B389" s="5" t="s">
        <v>403</v>
      </c>
      <c r="C389" s="5" t="s">
        <v>427</v>
      </c>
      <c r="D389" s="5" t="s">
        <v>387</v>
      </c>
      <c r="E389" s="20" t="s">
        <v>351</v>
      </c>
      <c r="F389" s="5"/>
      <c r="G389" s="3">
        <f t="shared" ref="G389:H392" si="117">G390</f>
        <v>510.40000000000003</v>
      </c>
      <c r="H389" s="3">
        <f t="shared" si="117"/>
        <v>376.4</v>
      </c>
      <c r="I389" s="3">
        <f t="shared" si="103"/>
        <v>73.74608150470219</v>
      </c>
    </row>
    <row r="390" spans="1:9" ht="60" x14ac:dyDescent="0.2">
      <c r="A390" s="58" t="s">
        <v>617</v>
      </c>
      <c r="B390" s="5" t="s">
        <v>403</v>
      </c>
      <c r="C390" s="5" t="s">
        <v>427</v>
      </c>
      <c r="D390" s="5" t="s">
        <v>387</v>
      </c>
      <c r="E390" s="20" t="s">
        <v>615</v>
      </c>
      <c r="F390" s="5"/>
      <c r="G390" s="3">
        <f t="shared" si="117"/>
        <v>510.40000000000003</v>
      </c>
      <c r="H390" s="3">
        <f t="shared" si="117"/>
        <v>376.4</v>
      </c>
      <c r="I390" s="3">
        <f t="shared" si="103"/>
        <v>73.74608150470219</v>
      </c>
    </row>
    <row r="391" spans="1:9" ht="90" x14ac:dyDescent="0.2">
      <c r="A391" s="58" t="s">
        <v>618</v>
      </c>
      <c r="B391" s="5" t="s">
        <v>403</v>
      </c>
      <c r="C391" s="5" t="s">
        <v>427</v>
      </c>
      <c r="D391" s="5" t="s">
        <v>387</v>
      </c>
      <c r="E391" s="20" t="s">
        <v>616</v>
      </c>
      <c r="F391" s="5"/>
      <c r="G391" s="3">
        <f t="shared" si="117"/>
        <v>510.40000000000003</v>
      </c>
      <c r="H391" s="3">
        <f t="shared" si="117"/>
        <v>376.4</v>
      </c>
      <c r="I391" s="3">
        <f t="shared" si="103"/>
        <v>73.74608150470219</v>
      </c>
    </row>
    <row r="392" spans="1:9" x14ac:dyDescent="0.2">
      <c r="A392" s="58" t="s">
        <v>398</v>
      </c>
      <c r="B392" s="5" t="s">
        <v>403</v>
      </c>
      <c r="C392" s="5" t="s">
        <v>427</v>
      </c>
      <c r="D392" s="5" t="s">
        <v>387</v>
      </c>
      <c r="E392" s="20" t="s">
        <v>616</v>
      </c>
      <c r="F392" s="5">
        <v>800</v>
      </c>
      <c r="G392" s="3">
        <f t="shared" si="117"/>
        <v>510.40000000000003</v>
      </c>
      <c r="H392" s="3">
        <f t="shared" si="117"/>
        <v>376.4</v>
      </c>
      <c r="I392" s="3">
        <f t="shared" si="103"/>
        <v>73.74608150470219</v>
      </c>
    </row>
    <row r="393" spans="1:9" ht="60" x14ac:dyDescent="0.2">
      <c r="A393" s="58" t="s">
        <v>487</v>
      </c>
      <c r="B393" s="5" t="s">
        <v>403</v>
      </c>
      <c r="C393" s="5" t="s">
        <v>427</v>
      </c>
      <c r="D393" s="5" t="s">
        <v>387</v>
      </c>
      <c r="E393" s="20" t="s">
        <v>616</v>
      </c>
      <c r="F393" s="5">
        <v>810</v>
      </c>
      <c r="G393" s="3">
        <f>424.1+86.3</f>
        <v>510.40000000000003</v>
      </c>
      <c r="H393" s="3">
        <v>376.4</v>
      </c>
      <c r="I393" s="3">
        <f t="shared" si="103"/>
        <v>73.74608150470219</v>
      </c>
    </row>
    <row r="394" spans="1:9" x14ac:dyDescent="0.2">
      <c r="A394" s="58" t="s">
        <v>437</v>
      </c>
      <c r="B394" s="5" t="s">
        <v>403</v>
      </c>
      <c r="C394" s="5" t="s">
        <v>427</v>
      </c>
      <c r="D394" s="5" t="s">
        <v>405</v>
      </c>
      <c r="E394" s="5"/>
      <c r="F394" s="5"/>
      <c r="G394" s="3">
        <f>G395+G405+G411</f>
        <v>239895.19999999998</v>
      </c>
      <c r="H394" s="3">
        <f>H395+H405+H411</f>
        <v>192666.19999999998</v>
      </c>
      <c r="I394" s="3">
        <f t="shared" si="103"/>
        <v>80.312653191893787</v>
      </c>
    </row>
    <row r="395" spans="1:9" ht="45" x14ac:dyDescent="0.2">
      <c r="A395" s="21" t="s">
        <v>197</v>
      </c>
      <c r="B395" s="5" t="s">
        <v>403</v>
      </c>
      <c r="C395" s="5" t="s">
        <v>427</v>
      </c>
      <c r="D395" s="5" t="s">
        <v>405</v>
      </c>
      <c r="E395" s="20" t="s">
        <v>198</v>
      </c>
      <c r="F395" s="5"/>
      <c r="G395" s="3">
        <f>G396</f>
        <v>230053.19999999998</v>
      </c>
      <c r="H395" s="3">
        <f>H396</f>
        <v>184007.8</v>
      </c>
      <c r="I395" s="3">
        <f t="shared" si="103"/>
        <v>79.984890451426011</v>
      </c>
    </row>
    <row r="396" spans="1:9" x14ac:dyDescent="0.2">
      <c r="A396" s="21" t="s">
        <v>555</v>
      </c>
      <c r="B396" s="5" t="s">
        <v>403</v>
      </c>
      <c r="C396" s="5" t="s">
        <v>427</v>
      </c>
      <c r="D396" s="5" t="s">
        <v>405</v>
      </c>
      <c r="E396" s="20" t="s">
        <v>556</v>
      </c>
      <c r="F396" s="5"/>
      <c r="G396" s="3">
        <f>G401+G397</f>
        <v>230053.19999999998</v>
      </c>
      <c r="H396" s="3">
        <f>H401+H397</f>
        <v>184007.8</v>
      </c>
      <c r="I396" s="3">
        <f t="shared" si="103"/>
        <v>79.984890451426011</v>
      </c>
    </row>
    <row r="397" spans="1:9" ht="90" x14ac:dyDescent="0.2">
      <c r="A397" s="21" t="s">
        <v>583</v>
      </c>
      <c r="B397" s="5" t="s">
        <v>403</v>
      </c>
      <c r="C397" s="5" t="s">
        <v>427</v>
      </c>
      <c r="D397" s="5" t="s">
        <v>405</v>
      </c>
      <c r="E397" s="20" t="s">
        <v>584</v>
      </c>
      <c r="F397" s="5"/>
      <c r="G397" s="3">
        <f t="shared" ref="G397:H399" si="118">G398</f>
        <v>27498.5</v>
      </c>
      <c r="H397" s="3">
        <f t="shared" si="118"/>
        <v>27498</v>
      </c>
      <c r="I397" s="3">
        <f t="shared" si="103"/>
        <v>99.998181719002858</v>
      </c>
    </row>
    <row r="398" spans="1:9" ht="30" x14ac:dyDescent="0.2">
      <c r="A398" s="21" t="s">
        <v>581</v>
      </c>
      <c r="B398" s="5" t="s">
        <v>403</v>
      </c>
      <c r="C398" s="5" t="s">
        <v>427</v>
      </c>
      <c r="D398" s="5" t="s">
        <v>405</v>
      </c>
      <c r="E398" s="20" t="s">
        <v>582</v>
      </c>
      <c r="F398" s="5"/>
      <c r="G398" s="3">
        <f t="shared" si="118"/>
        <v>27498.5</v>
      </c>
      <c r="H398" s="3">
        <f t="shared" si="118"/>
        <v>27498</v>
      </c>
      <c r="I398" s="3">
        <f t="shared" si="103"/>
        <v>99.998181719002858</v>
      </c>
    </row>
    <row r="399" spans="1:9" ht="45" x14ac:dyDescent="0.2">
      <c r="A399" s="6" t="s">
        <v>438</v>
      </c>
      <c r="B399" s="5" t="s">
        <v>403</v>
      </c>
      <c r="C399" s="5" t="s">
        <v>427</v>
      </c>
      <c r="D399" s="5" t="s">
        <v>405</v>
      </c>
      <c r="E399" s="20" t="s">
        <v>582</v>
      </c>
      <c r="F399" s="5" t="s">
        <v>439</v>
      </c>
      <c r="G399" s="3">
        <f t="shared" si="118"/>
        <v>27498.5</v>
      </c>
      <c r="H399" s="3">
        <f t="shared" si="118"/>
        <v>27498</v>
      </c>
      <c r="I399" s="3">
        <f t="shared" si="103"/>
        <v>99.998181719002858</v>
      </c>
    </row>
    <row r="400" spans="1:9" x14ac:dyDescent="0.2">
      <c r="A400" s="6" t="s">
        <v>440</v>
      </c>
      <c r="B400" s="5" t="s">
        <v>403</v>
      </c>
      <c r="C400" s="5" t="s">
        <v>427</v>
      </c>
      <c r="D400" s="5" t="s">
        <v>405</v>
      </c>
      <c r="E400" s="20" t="s">
        <v>582</v>
      </c>
      <c r="F400" s="5" t="s">
        <v>441</v>
      </c>
      <c r="G400" s="3">
        <f>27095+403.5</f>
        <v>27498.5</v>
      </c>
      <c r="H400" s="3">
        <v>27498</v>
      </c>
      <c r="I400" s="3">
        <f t="shared" si="103"/>
        <v>99.998181719002858</v>
      </c>
    </row>
    <row r="401" spans="1:9" x14ac:dyDescent="0.2">
      <c r="A401" s="23" t="s">
        <v>557</v>
      </c>
      <c r="B401" s="5" t="s">
        <v>403</v>
      </c>
      <c r="C401" s="5" t="s">
        <v>427</v>
      </c>
      <c r="D401" s="5" t="s">
        <v>405</v>
      </c>
      <c r="E401" s="20" t="s">
        <v>558</v>
      </c>
      <c r="F401" s="5"/>
      <c r="G401" s="3">
        <f t="shared" ref="G401:H403" si="119">G402</f>
        <v>202554.69999999998</v>
      </c>
      <c r="H401" s="3">
        <f t="shared" si="119"/>
        <v>156509.79999999999</v>
      </c>
      <c r="I401" s="3">
        <f t="shared" si="103"/>
        <v>77.267918246281127</v>
      </c>
    </row>
    <row r="402" spans="1:9" ht="30" x14ac:dyDescent="0.2">
      <c r="A402" s="23" t="s">
        <v>559</v>
      </c>
      <c r="B402" s="5" t="s">
        <v>403</v>
      </c>
      <c r="C402" s="5" t="s">
        <v>427</v>
      </c>
      <c r="D402" s="5" t="s">
        <v>405</v>
      </c>
      <c r="E402" s="20" t="s">
        <v>560</v>
      </c>
      <c r="F402" s="5"/>
      <c r="G402" s="3">
        <f t="shared" si="119"/>
        <v>202554.69999999998</v>
      </c>
      <c r="H402" s="3">
        <f t="shared" si="119"/>
        <v>156509.79999999999</v>
      </c>
      <c r="I402" s="3">
        <f t="shared" si="103"/>
        <v>77.267918246281127</v>
      </c>
    </row>
    <row r="403" spans="1:9" ht="45" x14ac:dyDescent="0.2">
      <c r="A403" s="6" t="s">
        <v>438</v>
      </c>
      <c r="B403" s="5" t="s">
        <v>403</v>
      </c>
      <c r="C403" s="5" t="s">
        <v>427</v>
      </c>
      <c r="D403" s="5" t="s">
        <v>405</v>
      </c>
      <c r="E403" s="20" t="s">
        <v>560</v>
      </c>
      <c r="F403" s="5" t="s">
        <v>439</v>
      </c>
      <c r="G403" s="3">
        <f t="shared" si="119"/>
        <v>202554.69999999998</v>
      </c>
      <c r="H403" s="3">
        <f t="shared" si="119"/>
        <v>156509.79999999999</v>
      </c>
      <c r="I403" s="3">
        <f t="shared" si="103"/>
        <v>77.267918246281127</v>
      </c>
    </row>
    <row r="404" spans="1:9" x14ac:dyDescent="0.2">
      <c r="A404" s="6" t="s">
        <v>440</v>
      </c>
      <c r="B404" s="5" t="s">
        <v>403</v>
      </c>
      <c r="C404" s="5" t="s">
        <v>427</v>
      </c>
      <c r="D404" s="5" t="s">
        <v>405</v>
      </c>
      <c r="E404" s="20" t="s">
        <v>560</v>
      </c>
      <c r="F404" s="5" t="s">
        <v>441</v>
      </c>
      <c r="G404" s="3">
        <f>(173536.9+26992.4)+(1752.9+272.6)-0.1</f>
        <v>202554.69999999998</v>
      </c>
      <c r="H404" s="3">
        <v>156509.79999999999</v>
      </c>
      <c r="I404" s="3">
        <f t="shared" si="103"/>
        <v>77.267918246281127</v>
      </c>
    </row>
    <row r="405" spans="1:9" ht="30" x14ac:dyDescent="0.2">
      <c r="A405" s="21" t="s">
        <v>203</v>
      </c>
      <c r="B405" s="5" t="s">
        <v>403</v>
      </c>
      <c r="C405" s="5" t="s">
        <v>427</v>
      </c>
      <c r="D405" s="5" t="s">
        <v>405</v>
      </c>
      <c r="E405" s="20" t="s">
        <v>204</v>
      </c>
      <c r="F405" s="5"/>
      <c r="G405" s="3">
        <f t="shared" ref="G405:H409" si="120">G406</f>
        <v>8400</v>
      </c>
      <c r="H405" s="3">
        <f t="shared" si="120"/>
        <v>7216.4</v>
      </c>
      <c r="I405" s="3">
        <f t="shared" ref="I405:I439" si="121">H405/G405*100</f>
        <v>85.909523809523805</v>
      </c>
    </row>
    <row r="406" spans="1:9" x14ac:dyDescent="0.2">
      <c r="A406" s="21" t="s">
        <v>205</v>
      </c>
      <c r="B406" s="5" t="s">
        <v>403</v>
      </c>
      <c r="C406" s="5" t="s">
        <v>427</v>
      </c>
      <c r="D406" s="5" t="s">
        <v>405</v>
      </c>
      <c r="E406" s="20" t="s">
        <v>206</v>
      </c>
      <c r="F406" s="5"/>
      <c r="G406" s="3">
        <f t="shared" si="120"/>
        <v>8400</v>
      </c>
      <c r="H406" s="3">
        <f t="shared" si="120"/>
        <v>7216.4</v>
      </c>
      <c r="I406" s="3">
        <f t="shared" si="121"/>
        <v>85.909523809523805</v>
      </c>
    </row>
    <row r="407" spans="1:9" ht="60" x14ac:dyDescent="0.2">
      <c r="A407" s="23" t="s">
        <v>207</v>
      </c>
      <c r="B407" s="5" t="s">
        <v>403</v>
      </c>
      <c r="C407" s="5" t="s">
        <v>427</v>
      </c>
      <c r="D407" s="5" t="s">
        <v>405</v>
      </c>
      <c r="E407" s="20" t="s">
        <v>208</v>
      </c>
      <c r="F407" s="5"/>
      <c r="G407" s="3">
        <f t="shared" si="120"/>
        <v>8400</v>
      </c>
      <c r="H407" s="3">
        <f t="shared" si="120"/>
        <v>7216.4</v>
      </c>
      <c r="I407" s="3">
        <f t="shared" si="121"/>
        <v>85.909523809523805</v>
      </c>
    </row>
    <row r="408" spans="1:9" ht="120" x14ac:dyDescent="0.2">
      <c r="A408" s="23" t="s">
        <v>209</v>
      </c>
      <c r="B408" s="5" t="s">
        <v>403</v>
      </c>
      <c r="C408" s="5" t="s">
        <v>427</v>
      </c>
      <c r="D408" s="5" t="s">
        <v>405</v>
      </c>
      <c r="E408" s="20" t="s">
        <v>210</v>
      </c>
      <c r="F408" s="5"/>
      <c r="G408" s="3">
        <f t="shared" si="120"/>
        <v>8400</v>
      </c>
      <c r="H408" s="3">
        <f t="shared" si="120"/>
        <v>7216.4</v>
      </c>
      <c r="I408" s="3">
        <f t="shared" si="121"/>
        <v>85.909523809523805</v>
      </c>
    </row>
    <row r="409" spans="1:9" ht="30" x14ac:dyDescent="0.2">
      <c r="A409" s="6" t="s">
        <v>394</v>
      </c>
      <c r="B409" s="5" t="s">
        <v>403</v>
      </c>
      <c r="C409" s="5" t="s">
        <v>427</v>
      </c>
      <c r="D409" s="5" t="s">
        <v>405</v>
      </c>
      <c r="E409" s="20" t="s">
        <v>210</v>
      </c>
      <c r="F409" s="5" t="s">
        <v>395</v>
      </c>
      <c r="G409" s="3">
        <f t="shared" si="120"/>
        <v>8400</v>
      </c>
      <c r="H409" s="3">
        <f t="shared" si="120"/>
        <v>7216.4</v>
      </c>
      <c r="I409" s="3">
        <f t="shared" si="121"/>
        <v>85.909523809523805</v>
      </c>
    </row>
    <row r="410" spans="1:9" ht="45" x14ac:dyDescent="0.2">
      <c r="A410" s="6" t="s">
        <v>396</v>
      </c>
      <c r="B410" s="5" t="s">
        <v>403</v>
      </c>
      <c r="C410" s="5" t="s">
        <v>427</v>
      </c>
      <c r="D410" s="5" t="s">
        <v>405</v>
      </c>
      <c r="E410" s="20" t="s">
        <v>210</v>
      </c>
      <c r="F410" s="5" t="s">
        <v>397</v>
      </c>
      <c r="G410" s="3">
        <v>8400</v>
      </c>
      <c r="H410" s="3">
        <v>7216.4</v>
      </c>
      <c r="I410" s="3">
        <f t="shared" si="121"/>
        <v>85.909523809523805</v>
      </c>
    </row>
    <row r="411" spans="1:9" x14ac:dyDescent="0.2">
      <c r="A411" s="21" t="s">
        <v>378</v>
      </c>
      <c r="B411" s="5" t="s">
        <v>403</v>
      </c>
      <c r="C411" s="5" t="s">
        <v>427</v>
      </c>
      <c r="D411" s="5" t="s">
        <v>405</v>
      </c>
      <c r="E411" s="20" t="s">
        <v>379</v>
      </c>
      <c r="F411" s="5"/>
      <c r="G411" s="3">
        <f t="shared" ref="G411:H413" si="122">G412</f>
        <v>1442</v>
      </c>
      <c r="H411" s="3">
        <f t="shared" si="122"/>
        <v>1442</v>
      </c>
      <c r="I411" s="3">
        <f t="shared" si="121"/>
        <v>100</v>
      </c>
    </row>
    <row r="412" spans="1:9" x14ac:dyDescent="0.2">
      <c r="A412" s="21" t="s">
        <v>536</v>
      </c>
      <c r="B412" s="5" t="s">
        <v>403</v>
      </c>
      <c r="C412" s="5" t="s">
        <v>427</v>
      </c>
      <c r="D412" s="5" t="s">
        <v>405</v>
      </c>
      <c r="E412" s="20" t="s">
        <v>537</v>
      </c>
      <c r="F412" s="5"/>
      <c r="G412" s="3">
        <f t="shared" si="122"/>
        <v>1442</v>
      </c>
      <c r="H412" s="3">
        <f t="shared" si="122"/>
        <v>1442</v>
      </c>
      <c r="I412" s="3">
        <f t="shared" si="121"/>
        <v>100</v>
      </c>
    </row>
    <row r="413" spans="1:9" ht="30" x14ac:dyDescent="0.2">
      <c r="A413" s="6" t="s">
        <v>394</v>
      </c>
      <c r="B413" s="5" t="s">
        <v>403</v>
      </c>
      <c r="C413" s="5" t="s">
        <v>427</v>
      </c>
      <c r="D413" s="5" t="s">
        <v>405</v>
      </c>
      <c r="E413" s="20" t="s">
        <v>537</v>
      </c>
      <c r="F413" s="30">
        <v>200</v>
      </c>
      <c r="G413" s="3">
        <f t="shared" si="122"/>
        <v>1442</v>
      </c>
      <c r="H413" s="3">
        <f t="shared" si="122"/>
        <v>1442</v>
      </c>
      <c r="I413" s="3">
        <f t="shared" si="121"/>
        <v>100</v>
      </c>
    </row>
    <row r="414" spans="1:9" ht="45" x14ac:dyDescent="0.2">
      <c r="A414" s="6" t="s">
        <v>396</v>
      </c>
      <c r="B414" s="5" t="s">
        <v>403</v>
      </c>
      <c r="C414" s="5" t="s">
        <v>427</v>
      </c>
      <c r="D414" s="5" t="s">
        <v>405</v>
      </c>
      <c r="E414" s="20" t="s">
        <v>537</v>
      </c>
      <c r="F414" s="30">
        <v>240</v>
      </c>
      <c r="G414" s="3">
        <v>1442</v>
      </c>
      <c r="H414" s="3">
        <v>1442</v>
      </c>
      <c r="I414" s="3">
        <f t="shared" si="121"/>
        <v>100</v>
      </c>
    </row>
    <row r="415" spans="1:9" x14ac:dyDescent="0.2">
      <c r="A415" s="4" t="s">
        <v>442</v>
      </c>
      <c r="B415" s="5" t="s">
        <v>403</v>
      </c>
      <c r="C415" s="5" t="s">
        <v>427</v>
      </c>
      <c r="D415" s="5" t="s">
        <v>389</v>
      </c>
      <c r="E415" s="5"/>
      <c r="F415" s="5"/>
      <c r="G415" s="3">
        <f>G428+G434+G422+G464+G416</f>
        <v>73242.600000000006</v>
      </c>
      <c r="H415" s="3">
        <f>H428+H434+H422+H464+H416</f>
        <v>68007.5</v>
      </c>
      <c r="I415" s="3">
        <f t="shared" si="121"/>
        <v>92.852383722041537</v>
      </c>
    </row>
    <row r="416" spans="1:9" ht="30" x14ac:dyDescent="0.2">
      <c r="A416" s="21" t="s">
        <v>115</v>
      </c>
      <c r="B416" s="5" t="s">
        <v>403</v>
      </c>
      <c r="C416" s="5" t="s">
        <v>427</v>
      </c>
      <c r="D416" s="5" t="s">
        <v>389</v>
      </c>
      <c r="E416" s="5" t="s">
        <v>116</v>
      </c>
      <c r="F416" s="5"/>
      <c r="G416" s="3">
        <f t="shared" ref="G416:H420" si="123">G417</f>
        <v>500</v>
      </c>
      <c r="H416" s="3">
        <f t="shared" si="123"/>
        <v>500</v>
      </c>
      <c r="I416" s="3">
        <f t="shared" si="121"/>
        <v>100</v>
      </c>
    </row>
    <row r="417" spans="1:9" x14ac:dyDescent="0.2">
      <c r="A417" s="21" t="s">
        <v>117</v>
      </c>
      <c r="B417" s="5" t="s">
        <v>403</v>
      </c>
      <c r="C417" s="5" t="s">
        <v>427</v>
      </c>
      <c r="D417" s="5" t="s">
        <v>389</v>
      </c>
      <c r="E417" s="5" t="s">
        <v>118</v>
      </c>
      <c r="F417" s="5"/>
      <c r="G417" s="3">
        <f t="shared" si="123"/>
        <v>500</v>
      </c>
      <c r="H417" s="3">
        <f t="shared" si="123"/>
        <v>500</v>
      </c>
      <c r="I417" s="3">
        <f t="shared" si="121"/>
        <v>100</v>
      </c>
    </row>
    <row r="418" spans="1:9" ht="30" x14ac:dyDescent="0.2">
      <c r="A418" s="23" t="s">
        <v>123</v>
      </c>
      <c r="B418" s="5" t="s">
        <v>403</v>
      </c>
      <c r="C418" s="5" t="s">
        <v>427</v>
      </c>
      <c r="D418" s="5" t="s">
        <v>389</v>
      </c>
      <c r="E418" s="5" t="s">
        <v>124</v>
      </c>
      <c r="F418" s="5"/>
      <c r="G418" s="3">
        <f t="shared" si="123"/>
        <v>500</v>
      </c>
      <c r="H418" s="3">
        <f t="shared" si="123"/>
        <v>500</v>
      </c>
      <c r="I418" s="3">
        <f t="shared" si="121"/>
        <v>100</v>
      </c>
    </row>
    <row r="419" spans="1:9" ht="45" x14ac:dyDescent="0.2">
      <c r="A419" s="26" t="s">
        <v>121</v>
      </c>
      <c r="B419" s="5" t="s">
        <v>403</v>
      </c>
      <c r="C419" s="5" t="s">
        <v>427</v>
      </c>
      <c r="D419" s="5" t="s">
        <v>389</v>
      </c>
      <c r="E419" s="5" t="s">
        <v>125</v>
      </c>
      <c r="F419" s="5"/>
      <c r="G419" s="3">
        <f t="shared" si="123"/>
        <v>500</v>
      </c>
      <c r="H419" s="3">
        <f t="shared" si="123"/>
        <v>500</v>
      </c>
      <c r="I419" s="3">
        <f t="shared" si="121"/>
        <v>100</v>
      </c>
    </row>
    <row r="420" spans="1:9" ht="45" x14ac:dyDescent="0.2">
      <c r="A420" s="6" t="s">
        <v>415</v>
      </c>
      <c r="B420" s="5" t="s">
        <v>403</v>
      </c>
      <c r="C420" s="5" t="s">
        <v>427</v>
      </c>
      <c r="D420" s="5" t="s">
        <v>389</v>
      </c>
      <c r="E420" s="5" t="s">
        <v>125</v>
      </c>
      <c r="F420" s="5" t="s">
        <v>429</v>
      </c>
      <c r="G420" s="3">
        <f t="shared" si="123"/>
        <v>500</v>
      </c>
      <c r="H420" s="3">
        <f t="shared" si="123"/>
        <v>500</v>
      </c>
      <c r="I420" s="3">
        <f t="shared" si="121"/>
        <v>100</v>
      </c>
    </row>
    <row r="421" spans="1:9" x14ac:dyDescent="0.2">
      <c r="A421" s="6" t="s">
        <v>416</v>
      </c>
      <c r="B421" s="5" t="s">
        <v>403</v>
      </c>
      <c r="C421" s="5" t="s">
        <v>427</v>
      </c>
      <c r="D421" s="5" t="s">
        <v>389</v>
      </c>
      <c r="E421" s="5" t="s">
        <v>125</v>
      </c>
      <c r="F421" s="5" t="s">
        <v>430</v>
      </c>
      <c r="G421" s="3">
        <v>500</v>
      </c>
      <c r="H421" s="3">
        <v>500</v>
      </c>
      <c r="I421" s="3">
        <f t="shared" si="121"/>
        <v>100</v>
      </c>
    </row>
    <row r="422" spans="1:9" ht="45" x14ac:dyDescent="0.2">
      <c r="A422" s="21" t="s">
        <v>132</v>
      </c>
      <c r="B422" s="5" t="s">
        <v>403</v>
      </c>
      <c r="C422" s="5" t="s">
        <v>427</v>
      </c>
      <c r="D422" s="5" t="s">
        <v>389</v>
      </c>
      <c r="E422" s="20" t="s">
        <v>133</v>
      </c>
      <c r="F422" s="5"/>
      <c r="G422" s="3">
        <f t="shared" ref="G422:H423" si="124">G423</f>
        <v>4388.1000000000004</v>
      </c>
      <c r="H422" s="3">
        <f t="shared" si="124"/>
        <v>4265.7</v>
      </c>
      <c r="I422" s="3">
        <f t="shared" si="121"/>
        <v>97.210637861489019</v>
      </c>
    </row>
    <row r="423" spans="1:9" ht="30" x14ac:dyDescent="0.2">
      <c r="A423" s="21" t="s">
        <v>134</v>
      </c>
      <c r="B423" s="5" t="s">
        <v>403</v>
      </c>
      <c r="C423" s="5" t="s">
        <v>427</v>
      </c>
      <c r="D423" s="5" t="s">
        <v>389</v>
      </c>
      <c r="E423" s="20" t="s">
        <v>135</v>
      </c>
      <c r="F423" s="5"/>
      <c r="G423" s="3">
        <f t="shared" si="124"/>
        <v>4388.1000000000004</v>
      </c>
      <c r="H423" s="3">
        <f t="shared" si="124"/>
        <v>4265.7</v>
      </c>
      <c r="I423" s="3">
        <f t="shared" si="121"/>
        <v>97.210637861489019</v>
      </c>
    </row>
    <row r="424" spans="1:9" ht="30" x14ac:dyDescent="0.2">
      <c r="A424" s="21" t="s">
        <v>580</v>
      </c>
      <c r="B424" s="5" t="s">
        <v>403</v>
      </c>
      <c r="C424" s="5" t="s">
        <v>427</v>
      </c>
      <c r="D424" s="5" t="s">
        <v>389</v>
      </c>
      <c r="E424" s="20" t="s">
        <v>516</v>
      </c>
      <c r="F424" s="5"/>
      <c r="G424" s="3">
        <f>G425</f>
        <v>4388.1000000000004</v>
      </c>
      <c r="H424" s="3">
        <f>H425</f>
        <v>4265.7</v>
      </c>
      <c r="I424" s="3">
        <f t="shared" si="121"/>
        <v>97.210637861489019</v>
      </c>
    </row>
    <row r="425" spans="1:9" x14ac:dyDescent="0.2">
      <c r="A425" s="37" t="s">
        <v>212</v>
      </c>
      <c r="B425" s="5" t="s">
        <v>403</v>
      </c>
      <c r="C425" s="5" t="s">
        <v>427</v>
      </c>
      <c r="D425" s="5" t="s">
        <v>389</v>
      </c>
      <c r="E425" s="20" t="s">
        <v>517</v>
      </c>
      <c r="F425" s="5"/>
      <c r="G425" s="3">
        <f t="shared" ref="G425:H426" si="125">G426</f>
        <v>4388.1000000000004</v>
      </c>
      <c r="H425" s="3">
        <f t="shared" si="125"/>
        <v>4265.7</v>
      </c>
      <c r="I425" s="3">
        <f t="shared" si="121"/>
        <v>97.210637861489019</v>
      </c>
    </row>
    <row r="426" spans="1:9" ht="30" x14ac:dyDescent="0.2">
      <c r="A426" s="6" t="s">
        <v>394</v>
      </c>
      <c r="B426" s="5" t="s">
        <v>403</v>
      </c>
      <c r="C426" s="5" t="s">
        <v>427</v>
      </c>
      <c r="D426" s="5" t="s">
        <v>389</v>
      </c>
      <c r="E426" s="20" t="s">
        <v>517</v>
      </c>
      <c r="F426" s="5" t="s">
        <v>395</v>
      </c>
      <c r="G426" s="3">
        <f t="shared" si="125"/>
        <v>4388.1000000000004</v>
      </c>
      <c r="H426" s="3">
        <f t="shared" si="125"/>
        <v>4265.7</v>
      </c>
      <c r="I426" s="3">
        <f t="shared" si="121"/>
        <v>97.210637861489019</v>
      </c>
    </row>
    <row r="427" spans="1:9" ht="45" x14ac:dyDescent="0.2">
      <c r="A427" s="6" t="s">
        <v>396</v>
      </c>
      <c r="B427" s="5" t="s">
        <v>403</v>
      </c>
      <c r="C427" s="5" t="s">
        <v>427</v>
      </c>
      <c r="D427" s="5" t="s">
        <v>389</v>
      </c>
      <c r="E427" s="20" t="s">
        <v>517</v>
      </c>
      <c r="F427" s="5" t="s">
        <v>397</v>
      </c>
      <c r="G427" s="3">
        <f>4938-549.9</f>
        <v>4388.1000000000004</v>
      </c>
      <c r="H427" s="3">
        <v>4265.7</v>
      </c>
      <c r="I427" s="3">
        <f t="shared" si="121"/>
        <v>97.210637861489019</v>
      </c>
    </row>
    <row r="428" spans="1:9" ht="60" x14ac:dyDescent="0.2">
      <c r="A428" s="21" t="s">
        <v>247</v>
      </c>
      <c r="B428" s="5" t="s">
        <v>403</v>
      </c>
      <c r="C428" s="5" t="s">
        <v>427</v>
      </c>
      <c r="D428" s="5" t="s">
        <v>389</v>
      </c>
      <c r="E428" s="20" t="s">
        <v>248</v>
      </c>
      <c r="F428" s="5"/>
      <c r="G428" s="3">
        <f t="shared" ref="G428:H432" si="126">G429</f>
        <v>4900</v>
      </c>
      <c r="H428" s="3">
        <f t="shared" si="126"/>
        <v>1260.8</v>
      </c>
      <c r="I428" s="3">
        <f t="shared" si="121"/>
        <v>25.730612244897959</v>
      </c>
    </row>
    <row r="429" spans="1:9" ht="30" x14ac:dyDescent="0.2">
      <c r="A429" s="6" t="s">
        <v>596</v>
      </c>
      <c r="B429" s="5" t="s">
        <v>403</v>
      </c>
      <c r="C429" s="5" t="s">
        <v>427</v>
      </c>
      <c r="D429" s="5" t="s">
        <v>389</v>
      </c>
      <c r="E429" s="20" t="s">
        <v>593</v>
      </c>
      <c r="F429" s="5"/>
      <c r="G429" s="3">
        <f t="shared" si="126"/>
        <v>4900</v>
      </c>
      <c r="H429" s="3">
        <f t="shared" si="126"/>
        <v>1260.8</v>
      </c>
      <c r="I429" s="3">
        <f t="shared" si="121"/>
        <v>25.730612244897959</v>
      </c>
    </row>
    <row r="430" spans="1:9" ht="60" x14ac:dyDescent="0.2">
      <c r="A430" s="6" t="s">
        <v>597</v>
      </c>
      <c r="B430" s="5" t="s">
        <v>403</v>
      </c>
      <c r="C430" s="5" t="s">
        <v>427</v>
      </c>
      <c r="D430" s="5" t="s">
        <v>389</v>
      </c>
      <c r="E430" s="20" t="s">
        <v>594</v>
      </c>
      <c r="F430" s="5"/>
      <c r="G430" s="3">
        <f t="shared" si="126"/>
        <v>4900</v>
      </c>
      <c r="H430" s="3">
        <f t="shared" si="126"/>
        <v>1260.8</v>
      </c>
      <c r="I430" s="3">
        <f t="shared" si="121"/>
        <v>25.730612244897959</v>
      </c>
    </row>
    <row r="431" spans="1:9" ht="45" x14ac:dyDescent="0.2">
      <c r="A431" s="6" t="s">
        <v>598</v>
      </c>
      <c r="B431" s="5" t="s">
        <v>403</v>
      </c>
      <c r="C431" s="5" t="s">
        <v>427</v>
      </c>
      <c r="D431" s="5" t="s">
        <v>389</v>
      </c>
      <c r="E431" s="20" t="s">
        <v>595</v>
      </c>
      <c r="F431" s="5"/>
      <c r="G431" s="3">
        <f t="shared" si="126"/>
        <v>4900</v>
      </c>
      <c r="H431" s="3">
        <f t="shared" si="126"/>
        <v>1260.8</v>
      </c>
      <c r="I431" s="3">
        <f t="shared" si="121"/>
        <v>25.730612244897959</v>
      </c>
    </row>
    <row r="432" spans="1:9" ht="30" x14ac:dyDescent="0.2">
      <c r="A432" s="6" t="s">
        <v>394</v>
      </c>
      <c r="B432" s="5" t="s">
        <v>403</v>
      </c>
      <c r="C432" s="5" t="s">
        <v>427</v>
      </c>
      <c r="D432" s="5" t="s">
        <v>389</v>
      </c>
      <c r="E432" s="20" t="s">
        <v>595</v>
      </c>
      <c r="F432" s="5">
        <v>200</v>
      </c>
      <c r="G432" s="3">
        <f t="shared" si="126"/>
        <v>4900</v>
      </c>
      <c r="H432" s="3">
        <f t="shared" si="126"/>
        <v>1260.8</v>
      </c>
      <c r="I432" s="3">
        <f t="shared" si="121"/>
        <v>25.730612244897959</v>
      </c>
    </row>
    <row r="433" spans="1:9" ht="45" x14ac:dyDescent="0.2">
      <c r="A433" s="6" t="s">
        <v>396</v>
      </c>
      <c r="B433" s="5" t="s">
        <v>403</v>
      </c>
      <c r="C433" s="5" t="s">
        <v>427</v>
      </c>
      <c r="D433" s="5" t="s">
        <v>389</v>
      </c>
      <c r="E433" s="20" t="s">
        <v>595</v>
      </c>
      <c r="F433" s="5">
        <v>240</v>
      </c>
      <c r="G433" s="3">
        <f>779.1+4071.9+49</f>
        <v>4900</v>
      </c>
      <c r="H433" s="3">
        <v>1260.8</v>
      </c>
      <c r="I433" s="3">
        <f t="shared" si="121"/>
        <v>25.730612244897959</v>
      </c>
    </row>
    <row r="434" spans="1:9" ht="30" x14ac:dyDescent="0.2">
      <c r="A434" s="21" t="s">
        <v>332</v>
      </c>
      <c r="B434" s="5" t="s">
        <v>403</v>
      </c>
      <c r="C434" s="5" t="s">
        <v>427</v>
      </c>
      <c r="D434" s="5" t="s">
        <v>389</v>
      </c>
      <c r="E434" s="20" t="s">
        <v>333</v>
      </c>
      <c r="F434" s="5"/>
      <c r="G434" s="3">
        <f>G435+G450</f>
        <v>50393.100000000006</v>
      </c>
      <c r="H434" s="3">
        <f>H435+H450</f>
        <v>49372.600000000006</v>
      </c>
      <c r="I434" s="3">
        <f t="shared" si="121"/>
        <v>97.97492116976332</v>
      </c>
    </row>
    <row r="435" spans="1:9" x14ac:dyDescent="0.2">
      <c r="A435" s="21" t="s">
        <v>334</v>
      </c>
      <c r="B435" s="5" t="s">
        <v>403</v>
      </c>
      <c r="C435" s="5" t="s">
        <v>427</v>
      </c>
      <c r="D435" s="5" t="s">
        <v>389</v>
      </c>
      <c r="E435" s="20" t="s">
        <v>335</v>
      </c>
      <c r="F435" s="5"/>
      <c r="G435" s="3">
        <f>G436+G446</f>
        <v>13711.2</v>
      </c>
      <c r="H435" s="3">
        <f>H436+H446</f>
        <v>13711.2</v>
      </c>
      <c r="I435" s="3">
        <f t="shared" si="121"/>
        <v>100</v>
      </c>
    </row>
    <row r="436" spans="1:9" ht="45" x14ac:dyDescent="0.2">
      <c r="A436" s="23" t="s">
        <v>336</v>
      </c>
      <c r="B436" s="5" t="s">
        <v>403</v>
      </c>
      <c r="C436" s="5" t="s">
        <v>427</v>
      </c>
      <c r="D436" s="5" t="s">
        <v>389</v>
      </c>
      <c r="E436" s="20" t="s">
        <v>337</v>
      </c>
      <c r="F436" s="5"/>
      <c r="G436" s="3">
        <f>G437+G443+G440</f>
        <v>1893</v>
      </c>
      <c r="H436" s="3">
        <f>H437+H443+H440</f>
        <v>1893</v>
      </c>
      <c r="I436" s="3">
        <f t="shared" si="121"/>
        <v>100</v>
      </c>
    </row>
    <row r="437" spans="1:9" x14ac:dyDescent="0.2">
      <c r="A437" s="6" t="s">
        <v>601</v>
      </c>
      <c r="B437" s="5" t="s">
        <v>403</v>
      </c>
      <c r="C437" s="5" t="s">
        <v>427</v>
      </c>
      <c r="D437" s="5" t="s">
        <v>389</v>
      </c>
      <c r="E437" s="20" t="s">
        <v>602</v>
      </c>
      <c r="F437" s="5"/>
      <c r="G437" s="3">
        <f t="shared" ref="G437:H438" si="127">G438</f>
        <v>707.7</v>
      </c>
      <c r="H437" s="3">
        <f t="shared" si="127"/>
        <v>707.7</v>
      </c>
      <c r="I437" s="3">
        <f t="shared" si="121"/>
        <v>100</v>
      </c>
    </row>
    <row r="438" spans="1:9" ht="45" x14ac:dyDescent="0.2">
      <c r="A438" s="6" t="s">
        <v>415</v>
      </c>
      <c r="B438" s="5" t="s">
        <v>403</v>
      </c>
      <c r="C438" s="5" t="s">
        <v>427</v>
      </c>
      <c r="D438" s="5" t="s">
        <v>389</v>
      </c>
      <c r="E438" s="20" t="s">
        <v>602</v>
      </c>
      <c r="F438" s="5" t="s">
        <v>429</v>
      </c>
      <c r="G438" s="3">
        <f t="shared" si="127"/>
        <v>707.7</v>
      </c>
      <c r="H438" s="3">
        <f t="shared" si="127"/>
        <v>707.7</v>
      </c>
      <c r="I438" s="3">
        <f t="shared" si="121"/>
        <v>100</v>
      </c>
    </row>
    <row r="439" spans="1:9" x14ac:dyDescent="0.2">
      <c r="A439" s="6" t="s">
        <v>416</v>
      </c>
      <c r="B439" s="5" t="s">
        <v>403</v>
      </c>
      <c r="C439" s="5" t="s">
        <v>427</v>
      </c>
      <c r="D439" s="5" t="s">
        <v>389</v>
      </c>
      <c r="E439" s="20" t="s">
        <v>602</v>
      </c>
      <c r="F439" s="5" t="s">
        <v>430</v>
      </c>
      <c r="G439" s="3">
        <f>17000-16349.5+57.2</f>
        <v>707.7</v>
      </c>
      <c r="H439" s="3">
        <v>707.7</v>
      </c>
      <c r="I439" s="3">
        <f t="shared" si="121"/>
        <v>100</v>
      </c>
    </row>
    <row r="440" spans="1:9" ht="60" x14ac:dyDescent="0.2">
      <c r="A440" s="6" t="s">
        <v>621</v>
      </c>
      <c r="B440" s="5" t="s">
        <v>403</v>
      </c>
      <c r="C440" s="5" t="s">
        <v>427</v>
      </c>
      <c r="D440" s="5" t="s">
        <v>389</v>
      </c>
      <c r="E440" s="20" t="s">
        <v>619</v>
      </c>
      <c r="F440" s="5"/>
      <c r="G440" s="3">
        <f>G441</f>
        <v>1117</v>
      </c>
      <c r="H440" s="3">
        <f>H441</f>
        <v>1117</v>
      </c>
      <c r="I440" s="3">
        <f t="shared" ref="I440:I491" si="128">H440/G440*100</f>
        <v>100</v>
      </c>
    </row>
    <row r="441" spans="1:9" ht="45" x14ac:dyDescent="0.2">
      <c r="A441" s="6" t="s">
        <v>415</v>
      </c>
      <c r="B441" s="5" t="s">
        <v>403</v>
      </c>
      <c r="C441" s="5" t="s">
        <v>427</v>
      </c>
      <c r="D441" s="5" t="s">
        <v>389</v>
      </c>
      <c r="E441" s="20" t="s">
        <v>619</v>
      </c>
      <c r="F441" s="5" t="s">
        <v>429</v>
      </c>
      <c r="G441" s="3">
        <f>G442</f>
        <v>1117</v>
      </c>
      <c r="H441" s="3">
        <f>H442</f>
        <v>1117</v>
      </c>
      <c r="I441" s="3">
        <f t="shared" si="128"/>
        <v>100</v>
      </c>
    </row>
    <row r="442" spans="1:9" x14ac:dyDescent="0.2">
      <c r="A442" s="6" t="s">
        <v>416</v>
      </c>
      <c r="B442" s="5" t="s">
        <v>403</v>
      </c>
      <c r="C442" s="5" t="s">
        <v>427</v>
      </c>
      <c r="D442" s="5" t="s">
        <v>389</v>
      </c>
      <c r="E442" s="20" t="s">
        <v>619</v>
      </c>
      <c r="F442" s="5" t="s">
        <v>430</v>
      </c>
      <c r="G442" s="3">
        <v>1117</v>
      </c>
      <c r="H442" s="3">
        <v>1117</v>
      </c>
      <c r="I442" s="3">
        <f t="shared" si="128"/>
        <v>100</v>
      </c>
    </row>
    <row r="443" spans="1:9" ht="75" x14ac:dyDescent="0.2">
      <c r="A443" s="6" t="s">
        <v>572</v>
      </c>
      <c r="B443" s="5" t="s">
        <v>403</v>
      </c>
      <c r="C443" s="5" t="s">
        <v>427</v>
      </c>
      <c r="D443" s="5" t="s">
        <v>389</v>
      </c>
      <c r="E443" s="20" t="s">
        <v>571</v>
      </c>
      <c r="F443" s="5"/>
      <c r="G443" s="3">
        <f>G444</f>
        <v>68.3</v>
      </c>
      <c r="H443" s="3">
        <f>H444</f>
        <v>68.3</v>
      </c>
      <c r="I443" s="3">
        <f t="shared" si="128"/>
        <v>100</v>
      </c>
    </row>
    <row r="444" spans="1:9" ht="30" x14ac:dyDescent="0.2">
      <c r="A444" s="6" t="s">
        <v>394</v>
      </c>
      <c r="B444" s="5" t="s">
        <v>403</v>
      </c>
      <c r="C444" s="5" t="s">
        <v>427</v>
      </c>
      <c r="D444" s="5" t="s">
        <v>389</v>
      </c>
      <c r="E444" s="20" t="s">
        <v>571</v>
      </c>
      <c r="F444" s="5" t="s">
        <v>395</v>
      </c>
      <c r="G444" s="3">
        <f>G445</f>
        <v>68.3</v>
      </c>
      <c r="H444" s="3">
        <f>H445</f>
        <v>68.3</v>
      </c>
      <c r="I444" s="3">
        <f t="shared" si="128"/>
        <v>100</v>
      </c>
    </row>
    <row r="445" spans="1:9" ht="45" x14ac:dyDescent="0.2">
      <c r="A445" s="6" t="s">
        <v>396</v>
      </c>
      <c r="B445" s="5" t="s">
        <v>403</v>
      </c>
      <c r="C445" s="5" t="s">
        <v>427</v>
      </c>
      <c r="D445" s="5" t="s">
        <v>389</v>
      </c>
      <c r="E445" s="20" t="s">
        <v>571</v>
      </c>
      <c r="F445" s="5" t="s">
        <v>397</v>
      </c>
      <c r="G445" s="3">
        <v>68.3</v>
      </c>
      <c r="H445" s="3">
        <v>68.3</v>
      </c>
      <c r="I445" s="3">
        <f t="shared" si="128"/>
        <v>100</v>
      </c>
    </row>
    <row r="446" spans="1:9" ht="30" x14ac:dyDescent="0.2">
      <c r="A446" s="23" t="s">
        <v>338</v>
      </c>
      <c r="B446" s="5" t="s">
        <v>403</v>
      </c>
      <c r="C446" s="5" t="s">
        <v>427</v>
      </c>
      <c r="D446" s="5" t="s">
        <v>389</v>
      </c>
      <c r="E446" s="20" t="s">
        <v>339</v>
      </c>
      <c r="F446" s="5"/>
      <c r="G446" s="3">
        <f>G447</f>
        <v>11818.2</v>
      </c>
      <c r="H446" s="3">
        <f>H447</f>
        <v>11818.2</v>
      </c>
      <c r="I446" s="3">
        <f t="shared" si="128"/>
        <v>100</v>
      </c>
    </row>
    <row r="447" spans="1:9" ht="60" x14ac:dyDescent="0.2">
      <c r="A447" s="23" t="s">
        <v>613</v>
      </c>
      <c r="B447" s="5" t="s">
        <v>403</v>
      </c>
      <c r="C447" s="5" t="s">
        <v>427</v>
      </c>
      <c r="D447" s="5" t="s">
        <v>389</v>
      </c>
      <c r="E447" s="20" t="s">
        <v>530</v>
      </c>
      <c r="F447" s="5"/>
      <c r="G447" s="3">
        <f>G448</f>
        <v>11818.2</v>
      </c>
      <c r="H447" s="3">
        <f>H448</f>
        <v>11818.2</v>
      </c>
      <c r="I447" s="3">
        <f t="shared" si="128"/>
        <v>100</v>
      </c>
    </row>
    <row r="448" spans="1:9" ht="30" x14ac:dyDescent="0.2">
      <c r="A448" s="6" t="s">
        <v>394</v>
      </c>
      <c r="B448" s="5" t="s">
        <v>403</v>
      </c>
      <c r="C448" s="5" t="s">
        <v>427</v>
      </c>
      <c r="D448" s="5" t="s">
        <v>389</v>
      </c>
      <c r="E448" s="20" t="s">
        <v>530</v>
      </c>
      <c r="F448" s="5" t="s">
        <v>395</v>
      </c>
      <c r="G448" s="3">
        <f t="shared" ref="G448:H448" si="129">G449</f>
        <v>11818.2</v>
      </c>
      <c r="H448" s="3">
        <f t="shared" si="129"/>
        <v>11818.2</v>
      </c>
      <c r="I448" s="3">
        <f t="shared" si="128"/>
        <v>100</v>
      </c>
    </row>
    <row r="449" spans="1:9" ht="45" x14ac:dyDescent="0.2">
      <c r="A449" s="6" t="s">
        <v>396</v>
      </c>
      <c r="B449" s="5" t="s">
        <v>403</v>
      </c>
      <c r="C449" s="5" t="s">
        <v>427</v>
      </c>
      <c r="D449" s="5" t="s">
        <v>389</v>
      </c>
      <c r="E449" s="20" t="s">
        <v>530</v>
      </c>
      <c r="F449" s="5" t="s">
        <v>397</v>
      </c>
      <c r="G449" s="3">
        <f>12121.2-303</f>
        <v>11818.2</v>
      </c>
      <c r="H449" s="3">
        <v>11818.2</v>
      </c>
      <c r="I449" s="3">
        <f t="shared" si="128"/>
        <v>100</v>
      </c>
    </row>
    <row r="450" spans="1:9" x14ac:dyDescent="0.2">
      <c r="A450" s="21" t="s">
        <v>340</v>
      </c>
      <c r="B450" s="5" t="s">
        <v>403</v>
      </c>
      <c r="C450" s="5" t="s">
        <v>427</v>
      </c>
      <c r="D450" s="5" t="s">
        <v>389</v>
      </c>
      <c r="E450" s="20" t="s">
        <v>341</v>
      </c>
      <c r="F450" s="30"/>
      <c r="G450" s="3">
        <f t="shared" ref="G450:H450" si="130">G451</f>
        <v>36681.9</v>
      </c>
      <c r="H450" s="3">
        <f t="shared" si="130"/>
        <v>35661.4</v>
      </c>
      <c r="I450" s="3">
        <f t="shared" si="128"/>
        <v>97.21797398717078</v>
      </c>
    </row>
    <row r="451" spans="1:9" ht="45" x14ac:dyDescent="0.2">
      <c r="A451" s="23" t="s">
        <v>342</v>
      </c>
      <c r="B451" s="5" t="s">
        <v>403</v>
      </c>
      <c r="C451" s="5" t="s">
        <v>427</v>
      </c>
      <c r="D451" s="5" t="s">
        <v>389</v>
      </c>
      <c r="E451" s="20" t="s">
        <v>343</v>
      </c>
      <c r="F451" s="30"/>
      <c r="G451" s="3">
        <f>G452+G455+G458+G461</f>
        <v>36681.9</v>
      </c>
      <c r="H451" s="3">
        <f>H452+H455+H458+H461</f>
        <v>35661.4</v>
      </c>
      <c r="I451" s="3">
        <f t="shared" si="128"/>
        <v>97.21797398717078</v>
      </c>
    </row>
    <row r="452" spans="1:9" ht="30" x14ac:dyDescent="0.2">
      <c r="A452" s="23" t="s">
        <v>344</v>
      </c>
      <c r="B452" s="5" t="s">
        <v>403</v>
      </c>
      <c r="C452" s="5" t="s">
        <v>427</v>
      </c>
      <c r="D452" s="5" t="s">
        <v>389</v>
      </c>
      <c r="E452" s="20" t="s">
        <v>345</v>
      </c>
      <c r="F452" s="30"/>
      <c r="G452" s="3">
        <f t="shared" ref="G452:H453" si="131">G453</f>
        <v>7034.8</v>
      </c>
      <c r="H452" s="3">
        <f t="shared" si="131"/>
        <v>6694.3</v>
      </c>
      <c r="I452" s="3">
        <f t="shared" si="128"/>
        <v>95.159777108091205</v>
      </c>
    </row>
    <row r="453" spans="1:9" ht="45" x14ac:dyDescent="0.2">
      <c r="A453" s="6" t="s">
        <v>415</v>
      </c>
      <c r="B453" s="5" t="s">
        <v>403</v>
      </c>
      <c r="C453" s="5" t="s">
        <v>427</v>
      </c>
      <c r="D453" s="5" t="s">
        <v>389</v>
      </c>
      <c r="E453" s="20" t="s">
        <v>345</v>
      </c>
      <c r="F453" s="5" t="s">
        <v>429</v>
      </c>
      <c r="G453" s="3">
        <f t="shared" si="131"/>
        <v>7034.8</v>
      </c>
      <c r="H453" s="3">
        <f t="shared" si="131"/>
        <v>6694.3</v>
      </c>
      <c r="I453" s="3">
        <f t="shared" si="128"/>
        <v>95.159777108091205</v>
      </c>
    </row>
    <row r="454" spans="1:9" x14ac:dyDescent="0.2">
      <c r="A454" s="6" t="s">
        <v>416</v>
      </c>
      <c r="B454" s="5" t="s">
        <v>403</v>
      </c>
      <c r="C454" s="5" t="s">
        <v>427</v>
      </c>
      <c r="D454" s="5" t="s">
        <v>389</v>
      </c>
      <c r="E454" s="20" t="s">
        <v>345</v>
      </c>
      <c r="F454" s="5" t="s">
        <v>430</v>
      </c>
      <c r="G454" s="3">
        <f>11000+222-3965.2-222</f>
        <v>7034.8</v>
      </c>
      <c r="H454" s="3">
        <v>6694.3</v>
      </c>
      <c r="I454" s="3">
        <f t="shared" si="128"/>
        <v>95.159777108091205</v>
      </c>
    </row>
    <row r="455" spans="1:9" ht="45" x14ac:dyDescent="0.2">
      <c r="A455" s="6" t="s">
        <v>491</v>
      </c>
      <c r="B455" s="5" t="s">
        <v>403</v>
      </c>
      <c r="C455" s="5" t="s">
        <v>427</v>
      </c>
      <c r="D455" s="5" t="s">
        <v>389</v>
      </c>
      <c r="E455" s="20" t="s">
        <v>488</v>
      </c>
      <c r="F455" s="5"/>
      <c r="G455" s="3">
        <f t="shared" ref="G455:H456" si="132">G456</f>
        <v>10718.5</v>
      </c>
      <c r="H455" s="3">
        <f t="shared" si="132"/>
        <v>10038.5</v>
      </c>
      <c r="I455" s="3">
        <f t="shared" si="128"/>
        <v>93.655828707375093</v>
      </c>
    </row>
    <row r="456" spans="1:9" ht="45" x14ac:dyDescent="0.2">
      <c r="A456" s="6" t="s">
        <v>415</v>
      </c>
      <c r="B456" s="5" t="s">
        <v>403</v>
      </c>
      <c r="C456" s="5" t="s">
        <v>427</v>
      </c>
      <c r="D456" s="5" t="s">
        <v>389</v>
      </c>
      <c r="E456" s="20" t="s">
        <v>488</v>
      </c>
      <c r="F456" s="5" t="s">
        <v>429</v>
      </c>
      <c r="G456" s="3">
        <f t="shared" si="132"/>
        <v>10718.5</v>
      </c>
      <c r="H456" s="3">
        <f t="shared" si="132"/>
        <v>10038.5</v>
      </c>
      <c r="I456" s="3">
        <f t="shared" si="128"/>
        <v>93.655828707375093</v>
      </c>
    </row>
    <row r="457" spans="1:9" x14ac:dyDescent="0.2">
      <c r="A457" s="6" t="s">
        <v>416</v>
      </c>
      <c r="B457" s="5" t="s">
        <v>403</v>
      </c>
      <c r="C457" s="5" t="s">
        <v>427</v>
      </c>
      <c r="D457" s="5" t="s">
        <v>389</v>
      </c>
      <c r="E457" s="20" t="s">
        <v>488</v>
      </c>
      <c r="F457" s="5" t="s">
        <v>430</v>
      </c>
      <c r="G457" s="3">
        <f>10500-624.6+163.1+680</f>
        <v>10718.5</v>
      </c>
      <c r="H457" s="3">
        <v>10038.5</v>
      </c>
      <c r="I457" s="3">
        <f t="shared" si="128"/>
        <v>93.655828707375093</v>
      </c>
    </row>
    <row r="458" spans="1:9" ht="60" x14ac:dyDescent="0.2">
      <c r="A458" s="6" t="s">
        <v>493</v>
      </c>
      <c r="B458" s="5" t="s">
        <v>403</v>
      </c>
      <c r="C458" s="5" t="s">
        <v>427</v>
      </c>
      <c r="D458" s="5" t="s">
        <v>389</v>
      </c>
      <c r="E458" s="20" t="s">
        <v>490</v>
      </c>
      <c r="F458" s="5"/>
      <c r="G458" s="3">
        <f t="shared" ref="G458:H459" si="133">G459</f>
        <v>17251.8</v>
      </c>
      <c r="H458" s="3">
        <f t="shared" si="133"/>
        <v>17251.8</v>
      </c>
      <c r="I458" s="3">
        <f t="shared" si="128"/>
        <v>100</v>
      </c>
    </row>
    <row r="459" spans="1:9" ht="45" x14ac:dyDescent="0.2">
      <c r="A459" s="6" t="s">
        <v>415</v>
      </c>
      <c r="B459" s="5" t="s">
        <v>403</v>
      </c>
      <c r="C459" s="5" t="s">
        <v>427</v>
      </c>
      <c r="D459" s="5" t="s">
        <v>389</v>
      </c>
      <c r="E459" s="20" t="s">
        <v>490</v>
      </c>
      <c r="F459" s="5" t="s">
        <v>429</v>
      </c>
      <c r="G459" s="3">
        <f t="shared" si="133"/>
        <v>17251.8</v>
      </c>
      <c r="H459" s="3">
        <f t="shared" si="133"/>
        <v>17251.8</v>
      </c>
      <c r="I459" s="3">
        <f t="shared" si="128"/>
        <v>100</v>
      </c>
    </row>
    <row r="460" spans="1:9" x14ac:dyDescent="0.2">
      <c r="A460" s="6" t="s">
        <v>416</v>
      </c>
      <c r="B460" s="5" t="s">
        <v>403</v>
      </c>
      <c r="C460" s="5" t="s">
        <v>427</v>
      </c>
      <c r="D460" s="5" t="s">
        <v>389</v>
      </c>
      <c r="E460" s="20" t="s">
        <v>490</v>
      </c>
      <c r="F460" s="5" t="s">
        <v>430</v>
      </c>
      <c r="G460" s="3">
        <f>20965-3713.2</f>
        <v>17251.8</v>
      </c>
      <c r="H460" s="3">
        <v>17251.8</v>
      </c>
      <c r="I460" s="3">
        <f t="shared" si="128"/>
        <v>100</v>
      </c>
    </row>
    <row r="461" spans="1:9" ht="45" x14ac:dyDescent="0.2">
      <c r="A461" s="23" t="s">
        <v>348</v>
      </c>
      <c r="B461" s="5" t="s">
        <v>403</v>
      </c>
      <c r="C461" s="5" t="s">
        <v>427</v>
      </c>
      <c r="D461" s="5" t="s">
        <v>389</v>
      </c>
      <c r="E461" s="20" t="s">
        <v>349</v>
      </c>
      <c r="F461" s="30"/>
      <c r="G461" s="3">
        <f t="shared" ref="G461:H462" si="134">G462</f>
        <v>1676.8</v>
      </c>
      <c r="H461" s="3">
        <f t="shared" si="134"/>
        <v>1676.8</v>
      </c>
      <c r="I461" s="3">
        <f t="shared" si="128"/>
        <v>100</v>
      </c>
    </row>
    <row r="462" spans="1:9" ht="45" x14ac:dyDescent="0.2">
      <c r="A462" s="6" t="s">
        <v>415</v>
      </c>
      <c r="B462" s="5" t="s">
        <v>403</v>
      </c>
      <c r="C462" s="5" t="s">
        <v>427</v>
      </c>
      <c r="D462" s="5" t="s">
        <v>389</v>
      </c>
      <c r="E462" s="20" t="s">
        <v>349</v>
      </c>
      <c r="F462" s="5" t="s">
        <v>429</v>
      </c>
      <c r="G462" s="3">
        <f t="shared" si="134"/>
        <v>1676.8</v>
      </c>
      <c r="H462" s="3">
        <f t="shared" si="134"/>
        <v>1676.8</v>
      </c>
      <c r="I462" s="3">
        <f t="shared" si="128"/>
        <v>100</v>
      </c>
    </row>
    <row r="463" spans="1:9" x14ac:dyDescent="0.2">
      <c r="A463" s="6" t="s">
        <v>416</v>
      </c>
      <c r="B463" s="5" t="s">
        <v>403</v>
      </c>
      <c r="C463" s="5" t="s">
        <v>427</v>
      </c>
      <c r="D463" s="5" t="s">
        <v>389</v>
      </c>
      <c r="E463" s="20" t="s">
        <v>349</v>
      </c>
      <c r="F463" s="5" t="s">
        <v>430</v>
      </c>
      <c r="G463" s="3">
        <f>1500+1500-1323.2</f>
        <v>1676.8</v>
      </c>
      <c r="H463" s="3">
        <v>1676.8</v>
      </c>
      <c r="I463" s="3">
        <f t="shared" si="128"/>
        <v>100</v>
      </c>
    </row>
    <row r="464" spans="1:9" x14ac:dyDescent="0.2">
      <c r="A464" s="21" t="s">
        <v>378</v>
      </c>
      <c r="B464" s="5" t="s">
        <v>403</v>
      </c>
      <c r="C464" s="5" t="s">
        <v>427</v>
      </c>
      <c r="D464" s="5" t="s">
        <v>389</v>
      </c>
      <c r="E464" s="20" t="s">
        <v>379</v>
      </c>
      <c r="F464" s="5"/>
      <c r="G464" s="3">
        <f>G465</f>
        <v>13061.4</v>
      </c>
      <c r="H464" s="3">
        <f>H465</f>
        <v>12608.4</v>
      </c>
      <c r="I464" s="3">
        <f t="shared" si="128"/>
        <v>96.531765354403049</v>
      </c>
    </row>
    <row r="465" spans="1:9" x14ac:dyDescent="0.2">
      <c r="A465" s="21" t="s">
        <v>536</v>
      </c>
      <c r="B465" s="5" t="s">
        <v>403</v>
      </c>
      <c r="C465" s="5" t="s">
        <v>427</v>
      </c>
      <c r="D465" s="5" t="s">
        <v>389</v>
      </c>
      <c r="E465" s="20" t="s">
        <v>537</v>
      </c>
      <c r="F465" s="5"/>
      <c r="G465" s="3">
        <f>G466+G468</f>
        <v>13061.4</v>
      </c>
      <c r="H465" s="3">
        <f>H466+H468</f>
        <v>12608.4</v>
      </c>
      <c r="I465" s="3">
        <f t="shared" si="128"/>
        <v>96.531765354403049</v>
      </c>
    </row>
    <row r="466" spans="1:9" ht="30" x14ac:dyDescent="0.2">
      <c r="A466" s="6" t="s">
        <v>394</v>
      </c>
      <c r="B466" s="5" t="s">
        <v>403</v>
      </c>
      <c r="C466" s="5" t="s">
        <v>427</v>
      </c>
      <c r="D466" s="5" t="s">
        <v>389</v>
      </c>
      <c r="E466" s="20" t="s">
        <v>537</v>
      </c>
      <c r="F466" s="30">
        <v>200</v>
      </c>
      <c r="G466" s="3">
        <f>G467</f>
        <v>1631.9</v>
      </c>
      <c r="H466" s="3">
        <f>H467</f>
        <v>1631.9</v>
      </c>
      <c r="I466" s="3">
        <f t="shared" si="128"/>
        <v>100</v>
      </c>
    </row>
    <row r="467" spans="1:9" ht="45" x14ac:dyDescent="0.2">
      <c r="A467" s="6" t="s">
        <v>396</v>
      </c>
      <c r="B467" s="5" t="s">
        <v>403</v>
      </c>
      <c r="C467" s="5" t="s">
        <v>427</v>
      </c>
      <c r="D467" s="5" t="s">
        <v>389</v>
      </c>
      <c r="E467" s="20" t="s">
        <v>537</v>
      </c>
      <c r="F467" s="30">
        <v>240</v>
      </c>
      <c r="G467" s="3">
        <v>1631.9</v>
      </c>
      <c r="H467" s="3">
        <v>1631.9</v>
      </c>
      <c r="I467" s="3">
        <f t="shared" si="128"/>
        <v>100</v>
      </c>
    </row>
    <row r="468" spans="1:9" ht="45" x14ac:dyDescent="0.2">
      <c r="A468" s="6" t="s">
        <v>415</v>
      </c>
      <c r="B468" s="5" t="s">
        <v>403</v>
      </c>
      <c r="C468" s="5" t="s">
        <v>427</v>
      </c>
      <c r="D468" s="5" t="s">
        <v>389</v>
      </c>
      <c r="E468" s="20" t="s">
        <v>537</v>
      </c>
      <c r="F468" s="5" t="s">
        <v>429</v>
      </c>
      <c r="G468" s="3">
        <f>G469</f>
        <v>11429.5</v>
      </c>
      <c r="H468" s="3">
        <f>H469</f>
        <v>10976.5</v>
      </c>
      <c r="I468" s="3">
        <f t="shared" si="128"/>
        <v>96.036572028522684</v>
      </c>
    </row>
    <row r="469" spans="1:9" x14ac:dyDescent="0.2">
      <c r="A469" s="6" t="s">
        <v>416</v>
      </c>
      <c r="B469" s="5" t="s">
        <v>403</v>
      </c>
      <c r="C469" s="5" t="s">
        <v>427</v>
      </c>
      <c r="D469" s="5" t="s">
        <v>389</v>
      </c>
      <c r="E469" s="20" t="s">
        <v>537</v>
      </c>
      <c r="F469" s="5" t="s">
        <v>430</v>
      </c>
      <c r="G469" s="3">
        <f>10976.5+453</f>
        <v>11429.5</v>
      </c>
      <c r="H469" s="3">
        <v>10976.5</v>
      </c>
      <c r="I469" s="3">
        <f t="shared" si="128"/>
        <v>96.036572028522684</v>
      </c>
    </row>
    <row r="470" spans="1:9" ht="30" x14ac:dyDescent="0.2">
      <c r="A470" s="6" t="s">
        <v>443</v>
      </c>
      <c r="B470" s="5" t="s">
        <v>403</v>
      </c>
      <c r="C470" s="5" t="s">
        <v>427</v>
      </c>
      <c r="D470" s="5" t="s">
        <v>427</v>
      </c>
      <c r="E470" s="5"/>
      <c r="F470" s="5"/>
      <c r="G470" s="3">
        <f>G481+G489+G471+G495</f>
        <v>66216</v>
      </c>
      <c r="H470" s="3">
        <f>H481+H489+H471+H495</f>
        <v>65993.900000000009</v>
      </c>
      <c r="I470" s="3">
        <f t="shared" si="128"/>
        <v>99.664582578228845</v>
      </c>
    </row>
    <row r="471" spans="1:9" ht="45" x14ac:dyDescent="0.2">
      <c r="A471" s="21" t="s">
        <v>132</v>
      </c>
      <c r="B471" s="5" t="s">
        <v>403</v>
      </c>
      <c r="C471" s="5" t="s">
        <v>427</v>
      </c>
      <c r="D471" s="5" t="s">
        <v>427</v>
      </c>
      <c r="E471" s="20" t="s">
        <v>133</v>
      </c>
      <c r="F471" s="5"/>
      <c r="G471" s="3">
        <f t="shared" ref="G471:H473" si="135">G472</f>
        <v>9034.7000000000007</v>
      </c>
      <c r="H471" s="3">
        <f t="shared" si="135"/>
        <v>8846.8000000000011</v>
      </c>
      <c r="I471" s="3">
        <f t="shared" si="128"/>
        <v>97.920240849170426</v>
      </c>
    </row>
    <row r="472" spans="1:9" ht="30" x14ac:dyDescent="0.2">
      <c r="A472" s="21" t="s">
        <v>134</v>
      </c>
      <c r="B472" s="5" t="s">
        <v>403</v>
      </c>
      <c r="C472" s="5" t="s">
        <v>427</v>
      </c>
      <c r="D472" s="5" t="s">
        <v>427</v>
      </c>
      <c r="E472" s="20" t="s">
        <v>135</v>
      </c>
      <c r="F472" s="5"/>
      <c r="G472" s="3">
        <f t="shared" si="135"/>
        <v>9034.7000000000007</v>
      </c>
      <c r="H472" s="3">
        <f t="shared" si="135"/>
        <v>8846.8000000000011</v>
      </c>
      <c r="I472" s="3">
        <f t="shared" si="128"/>
        <v>97.920240849170426</v>
      </c>
    </row>
    <row r="473" spans="1:9" ht="30" x14ac:dyDescent="0.2">
      <c r="A473" s="21" t="s">
        <v>580</v>
      </c>
      <c r="B473" s="5" t="s">
        <v>403</v>
      </c>
      <c r="C473" s="5" t="s">
        <v>427</v>
      </c>
      <c r="D473" s="5" t="s">
        <v>427</v>
      </c>
      <c r="E473" s="20" t="s">
        <v>516</v>
      </c>
      <c r="F473" s="5"/>
      <c r="G473" s="3">
        <f t="shared" si="135"/>
        <v>9034.7000000000007</v>
      </c>
      <c r="H473" s="3">
        <f t="shared" si="135"/>
        <v>8846.8000000000011</v>
      </c>
      <c r="I473" s="3">
        <f t="shared" si="128"/>
        <v>97.920240849170426</v>
      </c>
    </row>
    <row r="474" spans="1:9" ht="45" x14ac:dyDescent="0.2">
      <c r="A474" s="23" t="s">
        <v>211</v>
      </c>
      <c r="B474" s="5" t="s">
        <v>403</v>
      </c>
      <c r="C474" s="5" t="s">
        <v>427</v>
      </c>
      <c r="D474" s="5" t="s">
        <v>427</v>
      </c>
      <c r="E474" s="43" t="s">
        <v>518</v>
      </c>
      <c r="F474" s="30"/>
      <c r="G474" s="3">
        <f t="shared" ref="G474:H474" si="136">G475+G477+G479</f>
        <v>9034.7000000000007</v>
      </c>
      <c r="H474" s="3">
        <f t="shared" si="136"/>
        <v>8846.8000000000011</v>
      </c>
      <c r="I474" s="3">
        <f t="shared" si="128"/>
        <v>97.920240849170426</v>
      </c>
    </row>
    <row r="475" spans="1:9" ht="75" x14ac:dyDescent="0.2">
      <c r="A475" s="58" t="s">
        <v>390</v>
      </c>
      <c r="B475" s="5" t="s">
        <v>403</v>
      </c>
      <c r="C475" s="5" t="s">
        <v>427</v>
      </c>
      <c r="D475" s="5" t="s">
        <v>427</v>
      </c>
      <c r="E475" s="43" t="s">
        <v>518</v>
      </c>
      <c r="F475" s="5" t="s">
        <v>391</v>
      </c>
      <c r="G475" s="3">
        <f t="shared" ref="G475:H475" si="137">G476</f>
        <v>8664.7000000000007</v>
      </c>
      <c r="H475" s="3">
        <f t="shared" si="137"/>
        <v>8601.7000000000007</v>
      </c>
      <c r="I475" s="3">
        <f t="shared" si="128"/>
        <v>99.272911930014885</v>
      </c>
    </row>
    <row r="476" spans="1:9" ht="30" x14ac:dyDescent="0.2">
      <c r="A476" s="58" t="s">
        <v>417</v>
      </c>
      <c r="B476" s="5" t="s">
        <v>403</v>
      </c>
      <c r="C476" s="5" t="s">
        <v>427</v>
      </c>
      <c r="D476" s="5" t="s">
        <v>427</v>
      </c>
      <c r="E476" s="43" t="s">
        <v>518</v>
      </c>
      <c r="F476" s="5" t="s">
        <v>385</v>
      </c>
      <c r="G476" s="3">
        <v>8664.7000000000007</v>
      </c>
      <c r="H476" s="3">
        <v>8601.7000000000007</v>
      </c>
      <c r="I476" s="3">
        <f t="shared" si="128"/>
        <v>99.272911930014885</v>
      </c>
    </row>
    <row r="477" spans="1:9" ht="30" x14ac:dyDescent="0.2">
      <c r="A477" s="6" t="s">
        <v>394</v>
      </c>
      <c r="B477" s="5" t="s">
        <v>403</v>
      </c>
      <c r="C477" s="5" t="s">
        <v>427</v>
      </c>
      <c r="D477" s="5" t="s">
        <v>427</v>
      </c>
      <c r="E477" s="43" t="s">
        <v>518</v>
      </c>
      <c r="F477" s="5" t="s">
        <v>395</v>
      </c>
      <c r="G477" s="3">
        <f t="shared" ref="G477:H477" si="138">G478</f>
        <v>369.3</v>
      </c>
      <c r="H477" s="3">
        <f t="shared" si="138"/>
        <v>244.7</v>
      </c>
      <c r="I477" s="3">
        <f t="shared" si="128"/>
        <v>66.260492824262101</v>
      </c>
    </row>
    <row r="478" spans="1:9" ht="45" x14ac:dyDescent="0.2">
      <c r="A478" s="6" t="s">
        <v>396</v>
      </c>
      <c r="B478" s="5" t="s">
        <v>403</v>
      </c>
      <c r="C478" s="5" t="s">
        <v>427</v>
      </c>
      <c r="D478" s="5" t="s">
        <v>427</v>
      </c>
      <c r="E478" s="43" t="s">
        <v>518</v>
      </c>
      <c r="F478" s="5" t="s">
        <v>397</v>
      </c>
      <c r="G478" s="3">
        <f>369.6-0.3</f>
        <v>369.3</v>
      </c>
      <c r="H478" s="3">
        <v>244.7</v>
      </c>
      <c r="I478" s="3">
        <f t="shared" si="128"/>
        <v>66.260492824262101</v>
      </c>
    </row>
    <row r="479" spans="1:9" x14ac:dyDescent="0.2">
      <c r="A479" s="6" t="s">
        <v>398</v>
      </c>
      <c r="B479" s="5" t="s">
        <v>403</v>
      </c>
      <c r="C479" s="5" t="s">
        <v>427</v>
      </c>
      <c r="D479" s="5" t="s">
        <v>427</v>
      </c>
      <c r="E479" s="43" t="s">
        <v>518</v>
      </c>
      <c r="F479" s="5" t="s">
        <v>399</v>
      </c>
      <c r="G479" s="3">
        <f t="shared" ref="G479:H479" si="139">G480</f>
        <v>0.7</v>
      </c>
      <c r="H479" s="3">
        <f t="shared" si="139"/>
        <v>0.4</v>
      </c>
      <c r="I479" s="3">
        <f t="shared" si="128"/>
        <v>57.142857142857153</v>
      </c>
    </row>
    <row r="480" spans="1:9" x14ac:dyDescent="0.2">
      <c r="A480" s="58" t="s">
        <v>400</v>
      </c>
      <c r="B480" s="5" t="s">
        <v>403</v>
      </c>
      <c r="C480" s="5" t="s">
        <v>427</v>
      </c>
      <c r="D480" s="5" t="s">
        <v>427</v>
      </c>
      <c r="E480" s="43" t="s">
        <v>518</v>
      </c>
      <c r="F480" s="5" t="s">
        <v>401</v>
      </c>
      <c r="G480" s="3">
        <f>0.4+0.3</f>
        <v>0.7</v>
      </c>
      <c r="H480" s="3">
        <v>0.4</v>
      </c>
      <c r="I480" s="3">
        <f t="shared" si="128"/>
        <v>57.142857142857153</v>
      </c>
    </row>
    <row r="481" spans="1:9" ht="45" x14ac:dyDescent="0.2">
      <c r="A481" s="21" t="s">
        <v>197</v>
      </c>
      <c r="B481" s="5" t="s">
        <v>403</v>
      </c>
      <c r="C481" s="5" t="s">
        <v>427</v>
      </c>
      <c r="D481" s="5" t="s">
        <v>427</v>
      </c>
      <c r="E481" s="20" t="s">
        <v>198</v>
      </c>
      <c r="F481" s="5"/>
      <c r="G481" s="3">
        <f t="shared" ref="G481:H483" si="140">G482</f>
        <v>632.00000000000011</v>
      </c>
      <c r="H481" s="3">
        <f t="shared" si="140"/>
        <v>597.70000000000005</v>
      </c>
      <c r="I481" s="3">
        <f t="shared" si="128"/>
        <v>94.572784810126578</v>
      </c>
    </row>
    <row r="482" spans="1:9" x14ac:dyDescent="0.2">
      <c r="A482" s="21" t="s">
        <v>25</v>
      </c>
      <c r="B482" s="5" t="s">
        <v>403</v>
      </c>
      <c r="C482" s="5" t="s">
        <v>427</v>
      </c>
      <c r="D482" s="5" t="s">
        <v>427</v>
      </c>
      <c r="E482" s="20" t="s">
        <v>199</v>
      </c>
      <c r="F482" s="5"/>
      <c r="G482" s="3">
        <f t="shared" si="140"/>
        <v>632.00000000000011</v>
      </c>
      <c r="H482" s="3">
        <f t="shared" si="140"/>
        <v>597.70000000000005</v>
      </c>
      <c r="I482" s="3">
        <f t="shared" si="128"/>
        <v>94.572784810126578</v>
      </c>
    </row>
    <row r="483" spans="1:9" ht="45" x14ac:dyDescent="0.2">
      <c r="A483" s="23" t="s">
        <v>190</v>
      </c>
      <c r="B483" s="5" t="s">
        <v>403</v>
      </c>
      <c r="C483" s="5" t="s">
        <v>427</v>
      </c>
      <c r="D483" s="5" t="s">
        <v>427</v>
      </c>
      <c r="E483" s="20" t="s">
        <v>200</v>
      </c>
      <c r="F483" s="5"/>
      <c r="G483" s="3">
        <f t="shared" si="140"/>
        <v>632.00000000000011</v>
      </c>
      <c r="H483" s="3">
        <f t="shared" si="140"/>
        <v>597.70000000000005</v>
      </c>
      <c r="I483" s="3">
        <f t="shared" si="128"/>
        <v>94.572784810126578</v>
      </c>
    </row>
    <row r="484" spans="1:9" ht="60" x14ac:dyDescent="0.2">
      <c r="A484" s="23" t="s">
        <v>201</v>
      </c>
      <c r="B484" s="5" t="s">
        <v>403</v>
      </c>
      <c r="C484" s="5" t="s">
        <v>427</v>
      </c>
      <c r="D484" s="5" t="s">
        <v>427</v>
      </c>
      <c r="E484" s="20" t="s">
        <v>202</v>
      </c>
      <c r="F484" s="5"/>
      <c r="G484" s="3">
        <f t="shared" ref="G484:H484" si="141">G485+G487</f>
        <v>632.00000000000011</v>
      </c>
      <c r="H484" s="3">
        <f t="shared" si="141"/>
        <v>597.70000000000005</v>
      </c>
      <c r="I484" s="3">
        <f t="shared" si="128"/>
        <v>94.572784810126578</v>
      </c>
    </row>
    <row r="485" spans="1:9" ht="75" x14ac:dyDescent="0.2">
      <c r="A485" s="6" t="s">
        <v>390</v>
      </c>
      <c r="B485" s="5" t="s">
        <v>403</v>
      </c>
      <c r="C485" s="5" t="s">
        <v>427</v>
      </c>
      <c r="D485" s="5" t="s">
        <v>427</v>
      </c>
      <c r="E485" s="20" t="s">
        <v>202</v>
      </c>
      <c r="F485" s="5" t="s">
        <v>391</v>
      </c>
      <c r="G485" s="3">
        <f t="shared" ref="G485:H485" si="142">G486</f>
        <v>593.50000000000011</v>
      </c>
      <c r="H485" s="3">
        <f t="shared" si="142"/>
        <v>590.5</v>
      </c>
      <c r="I485" s="3">
        <f t="shared" si="128"/>
        <v>99.494524010109501</v>
      </c>
    </row>
    <row r="486" spans="1:9" ht="30" x14ac:dyDescent="0.2">
      <c r="A486" s="6" t="s">
        <v>392</v>
      </c>
      <c r="B486" s="5" t="s">
        <v>403</v>
      </c>
      <c r="C486" s="5" t="s">
        <v>427</v>
      </c>
      <c r="D486" s="5" t="s">
        <v>427</v>
      </c>
      <c r="E486" s="20" t="s">
        <v>202</v>
      </c>
      <c r="F486" s="5" t="s">
        <v>393</v>
      </c>
      <c r="G486" s="3">
        <f>582.1+10.2+1.2</f>
        <v>593.50000000000011</v>
      </c>
      <c r="H486" s="3">
        <v>590.5</v>
      </c>
      <c r="I486" s="3">
        <f t="shared" si="128"/>
        <v>99.494524010109501</v>
      </c>
    </row>
    <row r="487" spans="1:9" ht="30" x14ac:dyDescent="0.2">
      <c r="A487" s="6" t="s">
        <v>394</v>
      </c>
      <c r="B487" s="5" t="s">
        <v>403</v>
      </c>
      <c r="C487" s="5" t="s">
        <v>427</v>
      </c>
      <c r="D487" s="5" t="s">
        <v>427</v>
      </c>
      <c r="E487" s="20" t="s">
        <v>202</v>
      </c>
      <c r="F487" s="5" t="s">
        <v>395</v>
      </c>
      <c r="G487" s="3">
        <f t="shared" ref="G487:H487" si="143">G488</f>
        <v>38.5</v>
      </c>
      <c r="H487" s="3">
        <f t="shared" si="143"/>
        <v>7.2</v>
      </c>
      <c r="I487" s="3">
        <f t="shared" si="128"/>
        <v>18.7012987012987</v>
      </c>
    </row>
    <row r="488" spans="1:9" ht="45" x14ac:dyDescent="0.2">
      <c r="A488" s="6" t="s">
        <v>396</v>
      </c>
      <c r="B488" s="5" t="s">
        <v>403</v>
      </c>
      <c r="C488" s="5" t="s">
        <v>427</v>
      </c>
      <c r="D488" s="5" t="s">
        <v>427</v>
      </c>
      <c r="E488" s="20" t="s">
        <v>202</v>
      </c>
      <c r="F488" s="5" t="s">
        <v>397</v>
      </c>
      <c r="G488" s="3">
        <f>49.9-10.2-1.2</f>
        <v>38.5</v>
      </c>
      <c r="H488" s="3">
        <v>7.2</v>
      </c>
      <c r="I488" s="3">
        <f t="shared" si="128"/>
        <v>18.7012987012987</v>
      </c>
    </row>
    <row r="489" spans="1:9" ht="30" x14ac:dyDescent="0.2">
      <c r="A489" s="21" t="s">
        <v>332</v>
      </c>
      <c r="B489" s="5" t="s">
        <v>403</v>
      </c>
      <c r="C489" s="5" t="s">
        <v>427</v>
      </c>
      <c r="D489" s="5" t="s">
        <v>427</v>
      </c>
      <c r="E489" s="20" t="s">
        <v>333</v>
      </c>
      <c r="F489" s="5"/>
      <c r="G489" s="3">
        <f t="shared" ref="G489:H493" si="144">G490</f>
        <v>55036.800000000003</v>
      </c>
      <c r="H489" s="3">
        <f t="shared" si="144"/>
        <v>55036.800000000003</v>
      </c>
      <c r="I489" s="3">
        <f t="shared" si="128"/>
        <v>100</v>
      </c>
    </row>
    <row r="490" spans="1:9" x14ac:dyDescent="0.2">
      <c r="A490" s="21" t="s">
        <v>340</v>
      </c>
      <c r="B490" s="5" t="s">
        <v>403</v>
      </c>
      <c r="C490" s="5" t="s">
        <v>427</v>
      </c>
      <c r="D490" s="5" t="s">
        <v>427</v>
      </c>
      <c r="E490" s="20" t="s">
        <v>341</v>
      </c>
      <c r="F490" s="5"/>
      <c r="G490" s="3">
        <f t="shared" si="144"/>
        <v>55036.800000000003</v>
      </c>
      <c r="H490" s="3">
        <f t="shared" si="144"/>
        <v>55036.800000000003</v>
      </c>
      <c r="I490" s="3">
        <f t="shared" si="128"/>
        <v>100</v>
      </c>
    </row>
    <row r="491" spans="1:9" ht="45" x14ac:dyDescent="0.2">
      <c r="A491" s="23" t="s">
        <v>342</v>
      </c>
      <c r="B491" s="5" t="s">
        <v>403</v>
      </c>
      <c r="C491" s="5" t="s">
        <v>427</v>
      </c>
      <c r="D491" s="5" t="s">
        <v>427</v>
      </c>
      <c r="E491" s="20" t="s">
        <v>343</v>
      </c>
      <c r="F491" s="5"/>
      <c r="G491" s="3">
        <f t="shared" si="144"/>
        <v>55036.800000000003</v>
      </c>
      <c r="H491" s="3">
        <f t="shared" si="144"/>
        <v>55036.800000000003</v>
      </c>
      <c r="I491" s="3">
        <f t="shared" si="128"/>
        <v>100</v>
      </c>
    </row>
    <row r="492" spans="1:9" ht="45" x14ac:dyDescent="0.2">
      <c r="A492" s="23" t="s">
        <v>346</v>
      </c>
      <c r="B492" s="5" t="s">
        <v>403</v>
      </c>
      <c r="C492" s="5" t="s">
        <v>427</v>
      </c>
      <c r="D492" s="5" t="s">
        <v>427</v>
      </c>
      <c r="E492" s="20" t="s">
        <v>347</v>
      </c>
      <c r="F492" s="30"/>
      <c r="G492" s="3">
        <f t="shared" si="144"/>
        <v>55036.800000000003</v>
      </c>
      <c r="H492" s="3">
        <f t="shared" si="144"/>
        <v>55036.800000000003</v>
      </c>
      <c r="I492" s="3">
        <f t="shared" ref="I492:I547" si="145">H492/G492*100</f>
        <v>100</v>
      </c>
    </row>
    <row r="493" spans="1:9" ht="45" x14ac:dyDescent="0.2">
      <c r="A493" s="6" t="s">
        <v>415</v>
      </c>
      <c r="B493" s="5" t="s">
        <v>403</v>
      </c>
      <c r="C493" s="5" t="s">
        <v>427</v>
      </c>
      <c r="D493" s="5" t="s">
        <v>427</v>
      </c>
      <c r="E493" s="20" t="s">
        <v>347</v>
      </c>
      <c r="F493" s="5" t="s">
        <v>429</v>
      </c>
      <c r="G493" s="3">
        <f t="shared" si="144"/>
        <v>55036.800000000003</v>
      </c>
      <c r="H493" s="3">
        <f t="shared" si="144"/>
        <v>55036.800000000003</v>
      </c>
      <c r="I493" s="3">
        <f t="shared" si="145"/>
        <v>100</v>
      </c>
    </row>
    <row r="494" spans="1:9" x14ac:dyDescent="0.2">
      <c r="A494" s="6" t="s">
        <v>416</v>
      </c>
      <c r="B494" s="5" t="s">
        <v>403</v>
      </c>
      <c r="C494" s="5" t="s">
        <v>427</v>
      </c>
      <c r="D494" s="5" t="s">
        <v>427</v>
      </c>
      <c r="E494" s="20" t="s">
        <v>347</v>
      </c>
      <c r="F494" s="5" t="s">
        <v>430</v>
      </c>
      <c r="G494" s="3">
        <f>40378.8+14658</f>
        <v>55036.800000000003</v>
      </c>
      <c r="H494" s="3">
        <v>55036.800000000003</v>
      </c>
      <c r="I494" s="3">
        <f t="shared" si="145"/>
        <v>100</v>
      </c>
    </row>
    <row r="495" spans="1:9" x14ac:dyDescent="0.2">
      <c r="A495" s="21" t="s">
        <v>378</v>
      </c>
      <c r="B495" s="5" t="s">
        <v>403</v>
      </c>
      <c r="C495" s="5" t="s">
        <v>427</v>
      </c>
      <c r="D495" s="5" t="s">
        <v>427</v>
      </c>
      <c r="E495" s="20" t="s">
        <v>379</v>
      </c>
      <c r="F495" s="5"/>
      <c r="G495" s="3">
        <f>G496</f>
        <v>1512.5</v>
      </c>
      <c r="H495" s="3">
        <f>H496</f>
        <v>1512.6000000000001</v>
      </c>
      <c r="I495" s="3">
        <f t="shared" si="145"/>
        <v>100.00661157024796</v>
      </c>
    </row>
    <row r="496" spans="1:9" x14ac:dyDescent="0.2">
      <c r="A496" s="21" t="s">
        <v>536</v>
      </c>
      <c r="B496" s="5" t="s">
        <v>403</v>
      </c>
      <c r="C496" s="5" t="s">
        <v>427</v>
      </c>
      <c r="D496" s="5" t="s">
        <v>427</v>
      </c>
      <c r="E496" s="20" t="s">
        <v>537</v>
      </c>
      <c r="F496" s="5"/>
      <c r="G496" s="3">
        <f>G499+G497</f>
        <v>1512.5</v>
      </c>
      <c r="H496" s="3">
        <f>H499+H497</f>
        <v>1512.6000000000001</v>
      </c>
      <c r="I496" s="3">
        <f t="shared" si="145"/>
        <v>100.00661157024796</v>
      </c>
    </row>
    <row r="497" spans="1:9" ht="30" x14ac:dyDescent="0.2">
      <c r="A497" s="6" t="s">
        <v>394</v>
      </c>
      <c r="B497" s="5" t="s">
        <v>403</v>
      </c>
      <c r="C497" s="5" t="s">
        <v>427</v>
      </c>
      <c r="D497" s="5" t="s">
        <v>427</v>
      </c>
      <c r="E497" s="20" t="s">
        <v>537</v>
      </c>
      <c r="F497" s="5" t="s">
        <v>395</v>
      </c>
      <c r="G497" s="3">
        <f>G498</f>
        <v>6.4</v>
      </c>
      <c r="H497" s="3">
        <f>H498</f>
        <v>6.4</v>
      </c>
      <c r="I497" s="3">
        <f t="shared" si="145"/>
        <v>100</v>
      </c>
    </row>
    <row r="498" spans="1:9" ht="45" x14ac:dyDescent="0.2">
      <c r="A498" s="6" t="s">
        <v>396</v>
      </c>
      <c r="B498" s="5" t="s">
        <v>403</v>
      </c>
      <c r="C498" s="5" t="s">
        <v>427</v>
      </c>
      <c r="D498" s="5" t="s">
        <v>427</v>
      </c>
      <c r="E498" s="20" t="s">
        <v>537</v>
      </c>
      <c r="F498" s="5" t="s">
        <v>397</v>
      </c>
      <c r="G498" s="3">
        <v>6.4</v>
      </c>
      <c r="H498" s="3">
        <v>6.4</v>
      </c>
      <c r="I498" s="3">
        <f t="shared" si="145"/>
        <v>100</v>
      </c>
    </row>
    <row r="499" spans="1:9" ht="45" x14ac:dyDescent="0.2">
      <c r="A499" s="6" t="s">
        <v>415</v>
      </c>
      <c r="B499" s="5" t="s">
        <v>403</v>
      </c>
      <c r="C499" s="5" t="s">
        <v>427</v>
      </c>
      <c r="D499" s="5" t="s">
        <v>427</v>
      </c>
      <c r="E499" s="20" t="s">
        <v>537</v>
      </c>
      <c r="F499" s="5" t="s">
        <v>429</v>
      </c>
      <c r="G499" s="3">
        <f>G500</f>
        <v>1506.1</v>
      </c>
      <c r="H499" s="3">
        <f>H500</f>
        <v>1506.2</v>
      </c>
      <c r="I499" s="3">
        <f t="shared" si="145"/>
        <v>100.00663966536088</v>
      </c>
    </row>
    <row r="500" spans="1:9" x14ac:dyDescent="0.2">
      <c r="A500" s="6" t="s">
        <v>416</v>
      </c>
      <c r="B500" s="5" t="s">
        <v>403</v>
      </c>
      <c r="C500" s="5" t="s">
        <v>427</v>
      </c>
      <c r="D500" s="5" t="s">
        <v>427</v>
      </c>
      <c r="E500" s="20" t="s">
        <v>537</v>
      </c>
      <c r="F500" s="5" t="s">
        <v>430</v>
      </c>
      <c r="G500" s="3">
        <v>1506.1</v>
      </c>
      <c r="H500" s="3">
        <v>1506.2</v>
      </c>
      <c r="I500" s="3">
        <f t="shared" si="145"/>
        <v>100.00663966536088</v>
      </c>
    </row>
    <row r="501" spans="1:9" x14ac:dyDescent="0.2">
      <c r="A501" s="4" t="s">
        <v>444</v>
      </c>
      <c r="B501" s="5" t="s">
        <v>403</v>
      </c>
      <c r="C501" s="5" t="s">
        <v>445</v>
      </c>
      <c r="D501" s="5"/>
      <c r="E501" s="5"/>
      <c r="F501" s="5"/>
      <c r="G501" s="3">
        <f t="shared" ref="G501:H501" si="146">G502</f>
        <v>4731.8999999999996</v>
      </c>
      <c r="H501" s="3">
        <f t="shared" si="146"/>
        <v>4677.2000000000007</v>
      </c>
      <c r="I501" s="3">
        <f t="shared" si="145"/>
        <v>98.844016145734287</v>
      </c>
    </row>
    <row r="502" spans="1:9" ht="30" x14ac:dyDescent="0.2">
      <c r="A502" s="4" t="s">
        <v>446</v>
      </c>
      <c r="B502" s="5" t="s">
        <v>403</v>
      </c>
      <c r="C502" s="5" t="s">
        <v>445</v>
      </c>
      <c r="D502" s="5" t="s">
        <v>389</v>
      </c>
      <c r="E502" s="5"/>
      <c r="F502" s="5"/>
      <c r="G502" s="3">
        <f>G503+G514</f>
        <v>4731.8999999999996</v>
      </c>
      <c r="H502" s="3">
        <f>H503+H514</f>
        <v>4677.2000000000007</v>
      </c>
      <c r="I502" s="3">
        <f t="shared" si="145"/>
        <v>98.844016145734287</v>
      </c>
    </row>
    <row r="503" spans="1:9" ht="30" x14ac:dyDescent="0.2">
      <c r="A503" s="21" t="s">
        <v>115</v>
      </c>
      <c r="B503" s="5" t="s">
        <v>403</v>
      </c>
      <c r="C503" s="5" t="s">
        <v>445</v>
      </c>
      <c r="D503" s="5" t="s">
        <v>389</v>
      </c>
      <c r="E503" s="20" t="s">
        <v>116</v>
      </c>
      <c r="F503" s="5"/>
      <c r="G503" s="3">
        <f>G504+G509</f>
        <v>1116</v>
      </c>
      <c r="H503" s="3">
        <f>H504+H509</f>
        <v>1061.4000000000001</v>
      </c>
      <c r="I503" s="3">
        <f t="shared" si="145"/>
        <v>95.107526881720446</v>
      </c>
    </row>
    <row r="504" spans="1:9" x14ac:dyDescent="0.2">
      <c r="A504" s="21" t="s">
        <v>117</v>
      </c>
      <c r="B504" s="5" t="s">
        <v>403</v>
      </c>
      <c r="C504" s="5" t="s">
        <v>445</v>
      </c>
      <c r="D504" s="5" t="s">
        <v>389</v>
      </c>
      <c r="E504" s="20" t="s">
        <v>118</v>
      </c>
      <c r="F504" s="5"/>
      <c r="G504" s="3">
        <f>G505</f>
        <v>433</v>
      </c>
      <c r="H504" s="3">
        <f>H505</f>
        <v>432.2</v>
      </c>
      <c r="I504" s="3">
        <f t="shared" si="145"/>
        <v>99.815242494226325</v>
      </c>
    </row>
    <row r="505" spans="1:9" ht="60" x14ac:dyDescent="0.2">
      <c r="A505" s="23" t="s">
        <v>119</v>
      </c>
      <c r="B505" s="5" t="s">
        <v>403</v>
      </c>
      <c r="C505" s="5" t="s">
        <v>445</v>
      </c>
      <c r="D505" s="5" t="s">
        <v>389</v>
      </c>
      <c r="E505" s="20" t="s">
        <v>120</v>
      </c>
      <c r="F505" s="5"/>
      <c r="G505" s="3">
        <f t="shared" ref="G505:H505" si="147">G506</f>
        <v>433</v>
      </c>
      <c r="H505" s="3">
        <f t="shared" si="147"/>
        <v>432.2</v>
      </c>
      <c r="I505" s="3">
        <f t="shared" si="145"/>
        <v>99.815242494226325</v>
      </c>
    </row>
    <row r="506" spans="1:9" ht="45" x14ac:dyDescent="0.2">
      <c r="A506" s="26" t="s">
        <v>121</v>
      </c>
      <c r="B506" s="5" t="s">
        <v>403</v>
      </c>
      <c r="C506" s="5" t="s">
        <v>445</v>
      </c>
      <c r="D506" s="5" t="s">
        <v>389</v>
      </c>
      <c r="E506" s="20" t="s">
        <v>122</v>
      </c>
      <c r="F506" s="5"/>
      <c r="G506" s="3">
        <f>G507</f>
        <v>433</v>
      </c>
      <c r="H506" s="3">
        <f>H507</f>
        <v>432.2</v>
      </c>
      <c r="I506" s="3">
        <f t="shared" si="145"/>
        <v>99.815242494226325</v>
      </c>
    </row>
    <row r="507" spans="1:9" ht="30" x14ac:dyDescent="0.2">
      <c r="A507" s="6" t="s">
        <v>394</v>
      </c>
      <c r="B507" s="5" t="s">
        <v>403</v>
      </c>
      <c r="C507" s="5" t="s">
        <v>445</v>
      </c>
      <c r="D507" s="5" t="s">
        <v>389</v>
      </c>
      <c r="E507" s="20" t="s">
        <v>122</v>
      </c>
      <c r="F507" s="5" t="s">
        <v>395</v>
      </c>
      <c r="G507" s="3">
        <f t="shared" ref="G507:H507" si="148">G508</f>
        <v>433</v>
      </c>
      <c r="H507" s="3">
        <f t="shared" si="148"/>
        <v>432.2</v>
      </c>
      <c r="I507" s="3">
        <f t="shared" si="145"/>
        <v>99.815242494226325</v>
      </c>
    </row>
    <row r="508" spans="1:9" ht="45" x14ac:dyDescent="0.2">
      <c r="A508" s="6" t="s">
        <v>396</v>
      </c>
      <c r="B508" s="5" t="s">
        <v>403</v>
      </c>
      <c r="C508" s="5" t="s">
        <v>445</v>
      </c>
      <c r="D508" s="5" t="s">
        <v>389</v>
      </c>
      <c r="E508" s="20" t="s">
        <v>122</v>
      </c>
      <c r="F508" s="5" t="s">
        <v>397</v>
      </c>
      <c r="G508" s="3">
        <f>433</f>
        <v>433</v>
      </c>
      <c r="H508" s="3">
        <v>432.2</v>
      </c>
      <c r="I508" s="3">
        <f t="shared" si="145"/>
        <v>99.815242494226325</v>
      </c>
    </row>
    <row r="509" spans="1:9" x14ac:dyDescent="0.2">
      <c r="A509" s="21" t="s">
        <v>126</v>
      </c>
      <c r="B509" s="5" t="s">
        <v>403</v>
      </c>
      <c r="C509" s="5" t="s">
        <v>445</v>
      </c>
      <c r="D509" s="5" t="s">
        <v>389</v>
      </c>
      <c r="E509" s="20" t="s">
        <v>127</v>
      </c>
      <c r="F509" s="5"/>
      <c r="G509" s="3">
        <f t="shared" ref="G509:H510" si="149">G510</f>
        <v>683</v>
      </c>
      <c r="H509" s="3">
        <f t="shared" si="149"/>
        <v>629.20000000000005</v>
      </c>
      <c r="I509" s="3">
        <f t="shared" si="145"/>
        <v>92.122986822840417</v>
      </c>
    </row>
    <row r="510" spans="1:9" ht="45" x14ac:dyDescent="0.2">
      <c r="A510" s="23" t="s">
        <v>128</v>
      </c>
      <c r="B510" s="5" t="s">
        <v>403</v>
      </c>
      <c r="C510" s="5" t="s">
        <v>445</v>
      </c>
      <c r="D510" s="5" t="s">
        <v>389</v>
      </c>
      <c r="E510" s="20" t="s">
        <v>129</v>
      </c>
      <c r="F510" s="5"/>
      <c r="G510" s="3">
        <f t="shared" si="149"/>
        <v>683</v>
      </c>
      <c r="H510" s="3">
        <f t="shared" si="149"/>
        <v>629.20000000000005</v>
      </c>
      <c r="I510" s="3">
        <f t="shared" si="145"/>
        <v>92.122986822840417</v>
      </c>
    </row>
    <row r="511" spans="1:9" ht="45" x14ac:dyDescent="0.2">
      <c r="A511" s="23" t="s">
        <v>130</v>
      </c>
      <c r="B511" s="5" t="s">
        <v>403</v>
      </c>
      <c r="C511" s="5" t="s">
        <v>445</v>
      </c>
      <c r="D511" s="5" t="s">
        <v>389</v>
      </c>
      <c r="E511" s="20" t="s">
        <v>131</v>
      </c>
      <c r="F511" s="5"/>
      <c r="G511" s="3">
        <f>G512</f>
        <v>683</v>
      </c>
      <c r="H511" s="3">
        <f>H512</f>
        <v>629.20000000000005</v>
      </c>
      <c r="I511" s="3">
        <f t="shared" si="145"/>
        <v>92.122986822840417</v>
      </c>
    </row>
    <row r="512" spans="1:9" ht="30" x14ac:dyDescent="0.2">
      <c r="A512" s="6" t="s">
        <v>394</v>
      </c>
      <c r="B512" s="5" t="s">
        <v>403</v>
      </c>
      <c r="C512" s="5" t="s">
        <v>445</v>
      </c>
      <c r="D512" s="5" t="s">
        <v>389</v>
      </c>
      <c r="E512" s="20" t="s">
        <v>131</v>
      </c>
      <c r="F512" s="5" t="s">
        <v>395</v>
      </c>
      <c r="G512" s="3">
        <f t="shared" ref="G512:H512" si="150">G513</f>
        <v>683</v>
      </c>
      <c r="H512" s="3">
        <f t="shared" si="150"/>
        <v>629.20000000000005</v>
      </c>
      <c r="I512" s="3">
        <f t="shared" si="145"/>
        <v>92.122986822840417</v>
      </c>
    </row>
    <row r="513" spans="1:9" ht="45" x14ac:dyDescent="0.2">
      <c r="A513" s="6" t="s">
        <v>396</v>
      </c>
      <c r="B513" s="5" t="s">
        <v>403</v>
      </c>
      <c r="C513" s="5" t="s">
        <v>445</v>
      </c>
      <c r="D513" s="5" t="s">
        <v>389</v>
      </c>
      <c r="E513" s="20" t="s">
        <v>131</v>
      </c>
      <c r="F513" s="5" t="s">
        <v>397</v>
      </c>
      <c r="G513" s="3">
        <f>633+50</f>
        <v>683</v>
      </c>
      <c r="H513" s="3">
        <v>629.20000000000005</v>
      </c>
      <c r="I513" s="3">
        <f t="shared" si="145"/>
        <v>92.122986822840417</v>
      </c>
    </row>
    <row r="514" spans="1:9" x14ac:dyDescent="0.2">
      <c r="A514" s="21" t="s">
        <v>378</v>
      </c>
      <c r="B514" s="5" t="s">
        <v>403</v>
      </c>
      <c r="C514" s="5" t="s">
        <v>445</v>
      </c>
      <c r="D514" s="5" t="s">
        <v>389</v>
      </c>
      <c r="E514" s="20" t="s">
        <v>379</v>
      </c>
      <c r="F514" s="5"/>
      <c r="G514" s="3">
        <f>G515+G518</f>
        <v>3615.9</v>
      </c>
      <c r="H514" s="3">
        <f>H515+H518</f>
        <v>3615.8</v>
      </c>
      <c r="I514" s="3">
        <f t="shared" si="145"/>
        <v>99.997234436793065</v>
      </c>
    </row>
    <row r="515" spans="1:9" x14ac:dyDescent="0.2">
      <c r="A515" s="21" t="s">
        <v>536</v>
      </c>
      <c r="B515" s="5" t="s">
        <v>403</v>
      </c>
      <c r="C515" s="5" t="s">
        <v>445</v>
      </c>
      <c r="D515" s="5" t="s">
        <v>389</v>
      </c>
      <c r="E515" s="20" t="s">
        <v>537</v>
      </c>
      <c r="F515" s="5"/>
      <c r="G515" s="3">
        <f>G516</f>
        <v>35.5</v>
      </c>
      <c r="H515" s="3">
        <f>H516</f>
        <v>35.5</v>
      </c>
      <c r="I515" s="3">
        <f t="shared" si="145"/>
        <v>100</v>
      </c>
    </row>
    <row r="516" spans="1:9" ht="45" x14ac:dyDescent="0.2">
      <c r="A516" s="6" t="s">
        <v>415</v>
      </c>
      <c r="B516" s="5" t="s">
        <v>403</v>
      </c>
      <c r="C516" s="5" t="s">
        <v>445</v>
      </c>
      <c r="D516" s="5" t="s">
        <v>389</v>
      </c>
      <c r="E516" s="20" t="s">
        <v>537</v>
      </c>
      <c r="F516" s="5" t="s">
        <v>429</v>
      </c>
      <c r="G516" s="3">
        <f>G517</f>
        <v>35.5</v>
      </c>
      <c r="H516" s="3">
        <f>H517</f>
        <v>35.5</v>
      </c>
      <c r="I516" s="3">
        <f t="shared" si="145"/>
        <v>100</v>
      </c>
    </row>
    <row r="517" spans="1:9" x14ac:dyDescent="0.2">
      <c r="A517" s="6" t="s">
        <v>416</v>
      </c>
      <c r="B517" s="5" t="s">
        <v>403</v>
      </c>
      <c r="C517" s="5" t="s">
        <v>445</v>
      </c>
      <c r="D517" s="5" t="s">
        <v>389</v>
      </c>
      <c r="E517" s="20" t="s">
        <v>537</v>
      </c>
      <c r="F517" s="5" t="s">
        <v>430</v>
      </c>
      <c r="G517" s="3">
        <v>35.5</v>
      </c>
      <c r="H517" s="3">
        <v>35.5</v>
      </c>
      <c r="I517" s="3">
        <f t="shared" si="145"/>
        <v>100</v>
      </c>
    </row>
    <row r="518" spans="1:9" ht="30" x14ac:dyDescent="0.2">
      <c r="A518" s="6" t="s">
        <v>535</v>
      </c>
      <c r="B518" s="5" t="s">
        <v>403</v>
      </c>
      <c r="C518" s="5" t="s">
        <v>445</v>
      </c>
      <c r="D518" s="5" t="s">
        <v>389</v>
      </c>
      <c r="E518" s="20" t="s">
        <v>534</v>
      </c>
      <c r="F518" s="5"/>
      <c r="G518" s="3">
        <f>G519</f>
        <v>3580.4</v>
      </c>
      <c r="H518" s="3">
        <f>H519</f>
        <v>3580.3</v>
      </c>
      <c r="I518" s="3">
        <f t="shared" si="145"/>
        <v>99.997207015975874</v>
      </c>
    </row>
    <row r="519" spans="1:9" ht="45" x14ac:dyDescent="0.2">
      <c r="A519" s="6" t="s">
        <v>415</v>
      </c>
      <c r="B519" s="5" t="s">
        <v>403</v>
      </c>
      <c r="C519" s="5" t="s">
        <v>445</v>
      </c>
      <c r="D519" s="5" t="s">
        <v>389</v>
      </c>
      <c r="E519" s="20" t="s">
        <v>534</v>
      </c>
      <c r="F519" s="5" t="s">
        <v>429</v>
      </c>
      <c r="G519" s="3">
        <f>G520</f>
        <v>3580.4</v>
      </c>
      <c r="H519" s="3">
        <f>H520</f>
        <v>3580.3</v>
      </c>
      <c r="I519" s="3">
        <f t="shared" si="145"/>
        <v>99.997207015975874</v>
      </c>
    </row>
    <row r="520" spans="1:9" x14ac:dyDescent="0.2">
      <c r="A520" s="6" t="s">
        <v>416</v>
      </c>
      <c r="B520" s="5" t="s">
        <v>403</v>
      </c>
      <c r="C520" s="5" t="s">
        <v>445</v>
      </c>
      <c r="D520" s="5" t="s">
        <v>389</v>
      </c>
      <c r="E520" s="20" t="s">
        <v>534</v>
      </c>
      <c r="F520" s="5" t="s">
        <v>430</v>
      </c>
      <c r="G520" s="3">
        <f>3600-19.6</f>
        <v>3580.4</v>
      </c>
      <c r="H520" s="3">
        <v>3580.3</v>
      </c>
      <c r="I520" s="3">
        <f t="shared" si="145"/>
        <v>99.997207015975874</v>
      </c>
    </row>
    <row r="521" spans="1:9" x14ac:dyDescent="0.2">
      <c r="A521" s="4" t="s">
        <v>447</v>
      </c>
      <c r="B521" s="5" t="s">
        <v>403</v>
      </c>
      <c r="C521" s="5" t="s">
        <v>448</v>
      </c>
      <c r="D521" s="5"/>
      <c r="E521" s="5"/>
      <c r="F521" s="5"/>
      <c r="G521" s="3">
        <f>G556+G573+G586+G522+G534</f>
        <v>407574.6</v>
      </c>
      <c r="H521" s="3">
        <f>H556+H573+H586+H522+H534</f>
        <v>345548</v>
      </c>
      <c r="I521" s="3">
        <f t="shared" si="145"/>
        <v>84.781534472462226</v>
      </c>
    </row>
    <row r="522" spans="1:9" x14ac:dyDescent="0.2">
      <c r="A522" s="4" t="s">
        <v>449</v>
      </c>
      <c r="B522" s="5" t="s">
        <v>403</v>
      </c>
      <c r="C522" s="5" t="s">
        <v>448</v>
      </c>
      <c r="D522" s="5" t="s">
        <v>387</v>
      </c>
      <c r="E522" s="5"/>
      <c r="F522" s="5"/>
      <c r="G522" s="3">
        <f t="shared" ref="G522:H524" si="151">G523</f>
        <v>9422.1999999999989</v>
      </c>
      <c r="H522" s="3">
        <f t="shared" si="151"/>
        <v>0</v>
      </c>
      <c r="I522" s="3">
        <f t="shared" si="145"/>
        <v>0</v>
      </c>
    </row>
    <row r="523" spans="1:9" ht="30" x14ac:dyDescent="0.2">
      <c r="A523" s="21" t="s">
        <v>352</v>
      </c>
      <c r="B523" s="5" t="s">
        <v>403</v>
      </c>
      <c r="C523" s="5" t="s">
        <v>448</v>
      </c>
      <c r="D523" s="5" t="s">
        <v>387</v>
      </c>
      <c r="E523" s="20" t="s">
        <v>353</v>
      </c>
      <c r="F523" s="5"/>
      <c r="G523" s="3">
        <f t="shared" si="151"/>
        <v>9422.1999999999989</v>
      </c>
      <c r="H523" s="3">
        <f t="shared" si="151"/>
        <v>0</v>
      </c>
      <c r="I523" s="3">
        <f t="shared" si="145"/>
        <v>0</v>
      </c>
    </row>
    <row r="524" spans="1:9" ht="30" x14ac:dyDescent="0.2">
      <c r="A524" s="21" t="s">
        <v>354</v>
      </c>
      <c r="B524" s="5" t="s">
        <v>403</v>
      </c>
      <c r="C524" s="5" t="s">
        <v>448</v>
      </c>
      <c r="D524" s="5" t="s">
        <v>387</v>
      </c>
      <c r="E524" s="20" t="s">
        <v>355</v>
      </c>
      <c r="F524" s="5"/>
      <c r="G524" s="3">
        <f t="shared" si="151"/>
        <v>9422.1999999999989</v>
      </c>
      <c r="H524" s="3">
        <f t="shared" si="151"/>
        <v>0</v>
      </c>
      <c r="I524" s="3">
        <f t="shared" si="145"/>
        <v>0</v>
      </c>
    </row>
    <row r="525" spans="1:9" ht="45" x14ac:dyDescent="0.2">
      <c r="A525" s="25" t="s">
        <v>356</v>
      </c>
      <c r="B525" s="5" t="s">
        <v>403</v>
      </c>
      <c r="C525" s="5" t="s">
        <v>448</v>
      </c>
      <c r="D525" s="5" t="s">
        <v>387</v>
      </c>
      <c r="E525" s="20" t="s">
        <v>357</v>
      </c>
      <c r="F525" s="5"/>
      <c r="G525" s="3">
        <f>G531+G526</f>
        <v>9422.1999999999989</v>
      </c>
      <c r="H525" s="3">
        <f>H531+H526</f>
        <v>0</v>
      </c>
      <c r="I525" s="3">
        <f t="shared" si="145"/>
        <v>0</v>
      </c>
    </row>
    <row r="526" spans="1:9" ht="45" x14ac:dyDescent="0.2">
      <c r="A526" s="6" t="s">
        <v>624</v>
      </c>
      <c r="B526" s="5" t="s">
        <v>403</v>
      </c>
      <c r="C526" s="5" t="s">
        <v>448</v>
      </c>
      <c r="D526" s="5" t="s">
        <v>387</v>
      </c>
      <c r="E526" s="20" t="s">
        <v>623</v>
      </c>
      <c r="F526" s="5"/>
      <c r="G526" s="3">
        <f>G529+G527</f>
        <v>122.19999999999999</v>
      </c>
      <c r="H526" s="3">
        <f>H529+H527</f>
        <v>0</v>
      </c>
      <c r="I526" s="3">
        <f t="shared" si="145"/>
        <v>0</v>
      </c>
    </row>
    <row r="527" spans="1:9" ht="30" x14ac:dyDescent="0.2">
      <c r="A527" s="6" t="s">
        <v>394</v>
      </c>
      <c r="B527" s="5" t="s">
        <v>403</v>
      </c>
      <c r="C527" s="5" t="s">
        <v>448</v>
      </c>
      <c r="D527" s="5" t="s">
        <v>387</v>
      </c>
      <c r="E527" s="20" t="s">
        <v>623</v>
      </c>
      <c r="F527" s="5" t="s">
        <v>395</v>
      </c>
      <c r="G527" s="3">
        <f>G528</f>
        <v>22.9</v>
      </c>
      <c r="H527" s="3">
        <f>H528</f>
        <v>0</v>
      </c>
      <c r="I527" s="3">
        <f t="shared" si="145"/>
        <v>0</v>
      </c>
    </row>
    <row r="528" spans="1:9" ht="45" x14ac:dyDescent="0.2">
      <c r="A528" s="6" t="s">
        <v>396</v>
      </c>
      <c r="B528" s="5" t="s">
        <v>403</v>
      </c>
      <c r="C528" s="5" t="s">
        <v>448</v>
      </c>
      <c r="D528" s="5" t="s">
        <v>387</v>
      </c>
      <c r="E528" s="20" t="s">
        <v>623</v>
      </c>
      <c r="F528" s="5" t="s">
        <v>397</v>
      </c>
      <c r="G528" s="3">
        <v>22.9</v>
      </c>
      <c r="H528" s="3">
        <v>0</v>
      </c>
      <c r="I528" s="3">
        <f t="shared" si="145"/>
        <v>0</v>
      </c>
    </row>
    <row r="529" spans="1:9" ht="45" x14ac:dyDescent="0.2">
      <c r="A529" s="6" t="s">
        <v>438</v>
      </c>
      <c r="B529" s="5" t="s">
        <v>403</v>
      </c>
      <c r="C529" s="5" t="s">
        <v>448</v>
      </c>
      <c r="D529" s="5" t="s">
        <v>387</v>
      </c>
      <c r="E529" s="20" t="s">
        <v>623</v>
      </c>
      <c r="F529" s="5" t="s">
        <v>439</v>
      </c>
      <c r="G529" s="3">
        <f>G530</f>
        <v>99.3</v>
      </c>
      <c r="H529" s="3">
        <f>H530</f>
        <v>0</v>
      </c>
      <c r="I529" s="3">
        <f t="shared" si="145"/>
        <v>0</v>
      </c>
    </row>
    <row r="530" spans="1:9" x14ac:dyDescent="0.2">
      <c r="A530" s="6" t="s">
        <v>440</v>
      </c>
      <c r="B530" s="5" t="s">
        <v>403</v>
      </c>
      <c r="C530" s="5" t="s">
        <v>448</v>
      </c>
      <c r="D530" s="5" t="s">
        <v>387</v>
      </c>
      <c r="E530" s="20" t="s">
        <v>623</v>
      </c>
      <c r="F530" s="5" t="s">
        <v>441</v>
      </c>
      <c r="G530" s="3">
        <v>99.3</v>
      </c>
      <c r="H530" s="3">
        <v>0</v>
      </c>
      <c r="I530" s="3">
        <f t="shared" si="145"/>
        <v>0</v>
      </c>
    </row>
    <row r="531" spans="1:9" ht="30" x14ac:dyDescent="0.2">
      <c r="A531" s="25" t="s">
        <v>358</v>
      </c>
      <c r="B531" s="5" t="s">
        <v>403</v>
      </c>
      <c r="C531" s="5" t="s">
        <v>448</v>
      </c>
      <c r="D531" s="5" t="s">
        <v>387</v>
      </c>
      <c r="E531" s="20" t="s">
        <v>359</v>
      </c>
      <c r="F531" s="5"/>
      <c r="G531" s="3">
        <f t="shared" ref="G531:H532" si="152">G532</f>
        <v>9299.9999999999982</v>
      </c>
      <c r="H531" s="3">
        <f t="shared" si="152"/>
        <v>0</v>
      </c>
      <c r="I531" s="3">
        <f t="shared" si="145"/>
        <v>0</v>
      </c>
    </row>
    <row r="532" spans="1:9" ht="45" x14ac:dyDescent="0.2">
      <c r="A532" s="6" t="s">
        <v>438</v>
      </c>
      <c r="B532" s="5" t="s">
        <v>403</v>
      </c>
      <c r="C532" s="5" t="s">
        <v>448</v>
      </c>
      <c r="D532" s="5" t="s">
        <v>387</v>
      </c>
      <c r="E532" s="20" t="s">
        <v>359</v>
      </c>
      <c r="F532" s="5" t="s">
        <v>439</v>
      </c>
      <c r="G532" s="3">
        <f t="shared" si="152"/>
        <v>9299.9999999999982</v>
      </c>
      <c r="H532" s="3">
        <f t="shared" si="152"/>
        <v>0</v>
      </c>
      <c r="I532" s="3">
        <f t="shared" si="145"/>
        <v>0</v>
      </c>
    </row>
    <row r="533" spans="1:9" x14ac:dyDescent="0.2">
      <c r="A533" s="6" t="s">
        <v>440</v>
      </c>
      <c r="B533" s="5" t="s">
        <v>403</v>
      </c>
      <c r="C533" s="5" t="s">
        <v>448</v>
      </c>
      <c r="D533" s="5" t="s">
        <v>387</v>
      </c>
      <c r="E533" s="20" t="s">
        <v>359</v>
      </c>
      <c r="F533" s="5" t="s">
        <v>441</v>
      </c>
      <c r="G533" s="3">
        <f>74947-52648.4-12998.6</f>
        <v>9299.9999999999982</v>
      </c>
      <c r="H533" s="3">
        <v>0</v>
      </c>
      <c r="I533" s="3">
        <f t="shared" si="145"/>
        <v>0</v>
      </c>
    </row>
    <row r="534" spans="1:9" x14ac:dyDescent="0.2">
      <c r="A534" s="4" t="s">
        <v>450</v>
      </c>
      <c r="B534" s="5" t="s">
        <v>403</v>
      </c>
      <c r="C534" s="5" t="s">
        <v>448</v>
      </c>
      <c r="D534" s="5" t="s">
        <v>405</v>
      </c>
      <c r="E534" s="20"/>
      <c r="F534" s="5"/>
      <c r="G534" s="3">
        <f>G541+G552+G535</f>
        <v>327007.5</v>
      </c>
      <c r="H534" s="3">
        <f>H541+H552+H535</f>
        <v>274503.40000000002</v>
      </c>
      <c r="I534" s="3">
        <f t="shared" si="145"/>
        <v>83.944068561118641</v>
      </c>
    </row>
    <row r="535" spans="1:9" ht="30" x14ac:dyDescent="0.25">
      <c r="A535" s="21" t="s">
        <v>203</v>
      </c>
      <c r="B535" s="5" t="s">
        <v>403</v>
      </c>
      <c r="C535" s="5" t="s">
        <v>448</v>
      </c>
      <c r="D535" s="5" t="s">
        <v>405</v>
      </c>
      <c r="E535" s="20" t="s">
        <v>204</v>
      </c>
      <c r="F535" s="33"/>
      <c r="G535" s="3">
        <f t="shared" ref="G535:H539" si="153">G536</f>
        <v>1362</v>
      </c>
      <c r="H535" s="3">
        <f t="shared" si="153"/>
        <v>1290.9000000000001</v>
      </c>
      <c r="I535" s="3">
        <f t="shared" si="145"/>
        <v>94.779735682819393</v>
      </c>
    </row>
    <row r="536" spans="1:9" x14ac:dyDescent="0.2">
      <c r="A536" s="21" t="s">
        <v>205</v>
      </c>
      <c r="B536" s="5" t="s">
        <v>403</v>
      </c>
      <c r="C536" s="5" t="s">
        <v>448</v>
      </c>
      <c r="D536" s="5" t="s">
        <v>405</v>
      </c>
      <c r="E536" s="20" t="s">
        <v>206</v>
      </c>
      <c r="F536" s="30"/>
      <c r="G536" s="3">
        <f t="shared" si="153"/>
        <v>1362</v>
      </c>
      <c r="H536" s="3">
        <f t="shared" si="153"/>
        <v>1290.9000000000001</v>
      </c>
      <c r="I536" s="3">
        <f t="shared" si="145"/>
        <v>94.779735682819393</v>
      </c>
    </row>
    <row r="537" spans="1:9" ht="60" x14ac:dyDescent="0.2">
      <c r="A537" s="23" t="s">
        <v>207</v>
      </c>
      <c r="B537" s="5" t="s">
        <v>403</v>
      </c>
      <c r="C537" s="5" t="s">
        <v>448</v>
      </c>
      <c r="D537" s="5" t="s">
        <v>405</v>
      </c>
      <c r="E537" s="20" t="s">
        <v>208</v>
      </c>
      <c r="F537" s="30"/>
      <c r="G537" s="3">
        <f t="shared" si="153"/>
        <v>1362</v>
      </c>
      <c r="H537" s="3">
        <f t="shared" si="153"/>
        <v>1290.9000000000001</v>
      </c>
      <c r="I537" s="3">
        <f t="shared" si="145"/>
        <v>94.779735682819393</v>
      </c>
    </row>
    <row r="538" spans="1:9" ht="120" x14ac:dyDescent="0.2">
      <c r="A538" s="23" t="s">
        <v>209</v>
      </c>
      <c r="B538" s="5" t="s">
        <v>403</v>
      </c>
      <c r="C538" s="5" t="s">
        <v>448</v>
      </c>
      <c r="D538" s="5" t="s">
        <v>405</v>
      </c>
      <c r="E538" s="20" t="s">
        <v>210</v>
      </c>
      <c r="F538" s="30"/>
      <c r="G538" s="3">
        <f t="shared" si="153"/>
        <v>1362</v>
      </c>
      <c r="H538" s="3">
        <f t="shared" si="153"/>
        <v>1290.9000000000001</v>
      </c>
      <c r="I538" s="3">
        <f t="shared" si="145"/>
        <v>94.779735682819393</v>
      </c>
    </row>
    <row r="539" spans="1:9" ht="30" x14ac:dyDescent="0.2">
      <c r="A539" s="6" t="s">
        <v>394</v>
      </c>
      <c r="B539" s="5" t="s">
        <v>403</v>
      </c>
      <c r="C539" s="5" t="s">
        <v>448</v>
      </c>
      <c r="D539" s="5" t="s">
        <v>405</v>
      </c>
      <c r="E539" s="20" t="s">
        <v>210</v>
      </c>
      <c r="F539" s="5" t="s">
        <v>395</v>
      </c>
      <c r="G539" s="3">
        <f t="shared" si="153"/>
        <v>1362</v>
      </c>
      <c r="H539" s="3">
        <f t="shared" si="153"/>
        <v>1290.9000000000001</v>
      </c>
      <c r="I539" s="3">
        <f t="shared" si="145"/>
        <v>94.779735682819393</v>
      </c>
    </row>
    <row r="540" spans="1:9" ht="45" x14ac:dyDescent="0.2">
      <c r="A540" s="6" t="s">
        <v>396</v>
      </c>
      <c r="B540" s="5" t="s">
        <v>403</v>
      </c>
      <c r="C540" s="5" t="s">
        <v>448</v>
      </c>
      <c r="D540" s="5" t="s">
        <v>405</v>
      </c>
      <c r="E540" s="20" t="s">
        <v>210</v>
      </c>
      <c r="F540" s="5" t="s">
        <v>397</v>
      </c>
      <c r="G540" s="3">
        <v>1362</v>
      </c>
      <c r="H540" s="3">
        <v>1290.9000000000001</v>
      </c>
      <c r="I540" s="3">
        <f t="shared" si="145"/>
        <v>94.779735682819393</v>
      </c>
    </row>
    <row r="541" spans="1:9" ht="30" x14ac:dyDescent="0.2">
      <c r="A541" s="21" t="s">
        <v>352</v>
      </c>
      <c r="B541" s="5" t="s">
        <v>403</v>
      </c>
      <c r="C541" s="5" t="s">
        <v>448</v>
      </c>
      <c r="D541" s="5" t="s">
        <v>405</v>
      </c>
      <c r="E541" s="20" t="s">
        <v>353</v>
      </c>
      <c r="F541" s="5"/>
      <c r="G541" s="3">
        <f t="shared" ref="G541:H550" si="154">G542</f>
        <v>322679.59999999998</v>
      </c>
      <c r="H541" s="3">
        <f t="shared" si="154"/>
        <v>270246.59999999998</v>
      </c>
      <c r="I541" s="3">
        <f t="shared" si="145"/>
        <v>83.750754618513227</v>
      </c>
    </row>
    <row r="542" spans="1:9" ht="30" x14ac:dyDescent="0.2">
      <c r="A542" s="21" t="s">
        <v>354</v>
      </c>
      <c r="B542" s="5" t="s">
        <v>403</v>
      </c>
      <c r="C542" s="5" t="s">
        <v>448</v>
      </c>
      <c r="D542" s="5" t="s">
        <v>405</v>
      </c>
      <c r="E542" s="20" t="s">
        <v>355</v>
      </c>
      <c r="F542" s="5"/>
      <c r="G542" s="3">
        <f t="shared" si="154"/>
        <v>322679.59999999998</v>
      </c>
      <c r="H542" s="3">
        <f t="shared" si="154"/>
        <v>270246.59999999998</v>
      </c>
      <c r="I542" s="3">
        <f t="shared" si="145"/>
        <v>83.750754618513227</v>
      </c>
    </row>
    <row r="543" spans="1:9" x14ac:dyDescent="0.2">
      <c r="A543" s="25" t="s">
        <v>59</v>
      </c>
      <c r="B543" s="5" t="s">
        <v>403</v>
      </c>
      <c r="C543" s="5" t="s">
        <v>448</v>
      </c>
      <c r="D543" s="5" t="s">
        <v>405</v>
      </c>
      <c r="E543" s="20" t="s">
        <v>360</v>
      </c>
      <c r="F543" s="5"/>
      <c r="G543" s="3">
        <f>G544+G549</f>
        <v>322679.59999999998</v>
      </c>
      <c r="H543" s="3">
        <f>H544+H549</f>
        <v>270246.59999999998</v>
      </c>
      <c r="I543" s="3">
        <f t="shared" si="145"/>
        <v>83.750754618513227</v>
      </c>
    </row>
    <row r="544" spans="1:9" ht="60" x14ac:dyDescent="0.2">
      <c r="A544" s="6" t="s">
        <v>600</v>
      </c>
      <c r="B544" s="5" t="s">
        <v>403</v>
      </c>
      <c r="C544" s="5" t="s">
        <v>448</v>
      </c>
      <c r="D544" s="5" t="s">
        <v>405</v>
      </c>
      <c r="E544" s="20" t="s">
        <v>599</v>
      </c>
      <c r="F544" s="5"/>
      <c r="G544" s="3">
        <f>G545+G547</f>
        <v>9127.3000000000011</v>
      </c>
      <c r="H544" s="3">
        <f>H545+H547</f>
        <v>8725.2000000000007</v>
      </c>
      <c r="I544" s="3">
        <f t="shared" si="145"/>
        <v>95.594535076090409</v>
      </c>
    </row>
    <row r="545" spans="1:10" ht="30" x14ac:dyDescent="0.2">
      <c r="A545" s="6" t="s">
        <v>394</v>
      </c>
      <c r="B545" s="5" t="s">
        <v>403</v>
      </c>
      <c r="C545" s="5" t="s">
        <v>448</v>
      </c>
      <c r="D545" s="5" t="s">
        <v>405</v>
      </c>
      <c r="E545" s="20" t="s">
        <v>599</v>
      </c>
      <c r="F545" s="5" t="s">
        <v>395</v>
      </c>
      <c r="G545" s="3">
        <f>G546</f>
        <v>1194.7</v>
      </c>
      <c r="H545" s="3">
        <f>H546</f>
        <v>957</v>
      </c>
      <c r="I545" s="3">
        <f t="shared" si="145"/>
        <v>80.103791746882052</v>
      </c>
    </row>
    <row r="546" spans="1:10" ht="45" x14ac:dyDescent="0.2">
      <c r="A546" s="6" t="s">
        <v>396</v>
      </c>
      <c r="B546" s="5" t="s">
        <v>403</v>
      </c>
      <c r="C546" s="5" t="s">
        <v>448</v>
      </c>
      <c r="D546" s="5" t="s">
        <v>405</v>
      </c>
      <c r="E546" s="20" t="s">
        <v>599</v>
      </c>
      <c r="F546" s="5" t="s">
        <v>397</v>
      </c>
      <c r="G546" s="3">
        <f>1194.7</f>
        <v>1194.7</v>
      </c>
      <c r="H546" s="3">
        <v>957</v>
      </c>
      <c r="I546" s="3">
        <f t="shared" si="145"/>
        <v>80.103791746882052</v>
      </c>
    </row>
    <row r="547" spans="1:10" ht="45" x14ac:dyDescent="0.2">
      <c r="A547" s="6" t="s">
        <v>438</v>
      </c>
      <c r="B547" s="5" t="s">
        <v>403</v>
      </c>
      <c r="C547" s="5" t="s">
        <v>448</v>
      </c>
      <c r="D547" s="5" t="s">
        <v>405</v>
      </c>
      <c r="E547" s="20" t="s">
        <v>599</v>
      </c>
      <c r="F547" s="5" t="s">
        <v>439</v>
      </c>
      <c r="G547" s="3">
        <f>G548</f>
        <v>7932.6000000000013</v>
      </c>
      <c r="H547" s="3">
        <f>H548</f>
        <v>7768.2</v>
      </c>
      <c r="I547" s="3">
        <f t="shared" si="145"/>
        <v>97.92753952045986</v>
      </c>
    </row>
    <row r="548" spans="1:10" x14ac:dyDescent="0.2">
      <c r="A548" s="6" t="s">
        <v>440</v>
      </c>
      <c r="B548" s="5" t="s">
        <v>403</v>
      </c>
      <c r="C548" s="5" t="s">
        <v>448</v>
      </c>
      <c r="D548" s="5" t="s">
        <v>405</v>
      </c>
      <c r="E548" s="20" t="s">
        <v>599</v>
      </c>
      <c r="F548" s="5" t="s">
        <v>441</v>
      </c>
      <c r="G548" s="3">
        <f>2886.3+9419.1-(4172.8+200)</f>
        <v>7932.6000000000013</v>
      </c>
      <c r="H548" s="3">
        <v>7768.2</v>
      </c>
      <c r="I548" s="3">
        <f t="shared" ref="I548:I577" si="155">H548/G548*100</f>
        <v>97.92753952045986</v>
      </c>
      <c r="J548" s="53"/>
    </row>
    <row r="549" spans="1:10" ht="45" x14ac:dyDescent="0.2">
      <c r="A549" s="25" t="s">
        <v>361</v>
      </c>
      <c r="B549" s="5" t="s">
        <v>403</v>
      </c>
      <c r="C549" s="5" t="s">
        <v>448</v>
      </c>
      <c r="D549" s="5" t="s">
        <v>405</v>
      </c>
      <c r="E549" s="20" t="s">
        <v>362</v>
      </c>
      <c r="F549" s="5"/>
      <c r="G549" s="3">
        <f t="shared" si="154"/>
        <v>313552.3</v>
      </c>
      <c r="H549" s="3">
        <f t="shared" si="154"/>
        <v>261521.4</v>
      </c>
      <c r="I549" s="3">
        <f t="shared" si="155"/>
        <v>83.405990005495099</v>
      </c>
    </row>
    <row r="550" spans="1:10" ht="45" x14ac:dyDescent="0.2">
      <c r="A550" s="6" t="s">
        <v>438</v>
      </c>
      <c r="B550" s="5" t="s">
        <v>403</v>
      </c>
      <c r="C550" s="5" t="s">
        <v>448</v>
      </c>
      <c r="D550" s="5" t="s">
        <v>405</v>
      </c>
      <c r="E550" s="20" t="s">
        <v>362</v>
      </c>
      <c r="F550" s="5" t="s">
        <v>439</v>
      </c>
      <c r="G550" s="3">
        <f t="shared" si="154"/>
        <v>313552.3</v>
      </c>
      <c r="H550" s="3">
        <f t="shared" si="154"/>
        <v>261521.4</v>
      </c>
      <c r="I550" s="3">
        <f t="shared" si="155"/>
        <v>83.405990005495099</v>
      </c>
    </row>
    <row r="551" spans="1:10" x14ac:dyDescent="0.2">
      <c r="A551" s="6" t="s">
        <v>440</v>
      </c>
      <c r="B551" s="5" t="s">
        <v>403</v>
      </c>
      <c r="C551" s="5" t="s">
        <v>448</v>
      </c>
      <c r="D551" s="5" t="s">
        <v>405</v>
      </c>
      <c r="E551" s="20" t="s">
        <v>362</v>
      </c>
      <c r="F551" s="5" t="s">
        <v>441</v>
      </c>
      <c r="G551" s="3">
        <f>(417822.3+57.5-120000)+(21988.3-1194.7-5121.1)</f>
        <v>313552.3</v>
      </c>
      <c r="H551" s="3">
        <v>261521.4</v>
      </c>
      <c r="I551" s="3">
        <f t="shared" si="155"/>
        <v>83.405990005495099</v>
      </c>
    </row>
    <row r="552" spans="1:10" x14ac:dyDescent="0.2">
      <c r="A552" s="21" t="s">
        <v>378</v>
      </c>
      <c r="B552" s="5" t="s">
        <v>403</v>
      </c>
      <c r="C552" s="5" t="s">
        <v>448</v>
      </c>
      <c r="D552" s="5" t="s">
        <v>405</v>
      </c>
      <c r="E552" s="20" t="s">
        <v>379</v>
      </c>
      <c r="F552" s="5"/>
      <c r="G552" s="3">
        <f t="shared" ref="G552:H554" si="156">G553</f>
        <v>2965.9</v>
      </c>
      <c r="H552" s="3">
        <f t="shared" si="156"/>
        <v>2965.9</v>
      </c>
      <c r="I552" s="3">
        <f t="shared" si="155"/>
        <v>100</v>
      </c>
    </row>
    <row r="553" spans="1:10" x14ac:dyDescent="0.2">
      <c r="A553" s="21" t="s">
        <v>536</v>
      </c>
      <c r="B553" s="5" t="s">
        <v>403</v>
      </c>
      <c r="C553" s="5" t="s">
        <v>448</v>
      </c>
      <c r="D553" s="5" t="s">
        <v>405</v>
      </c>
      <c r="E553" s="20" t="s">
        <v>537</v>
      </c>
      <c r="F553" s="5"/>
      <c r="G553" s="3">
        <f t="shared" si="156"/>
        <v>2965.9</v>
      </c>
      <c r="H553" s="3">
        <f t="shared" si="156"/>
        <v>2965.9</v>
      </c>
      <c r="I553" s="3">
        <f t="shared" si="155"/>
        <v>100</v>
      </c>
    </row>
    <row r="554" spans="1:10" ht="45" x14ac:dyDescent="0.2">
      <c r="A554" s="6" t="s">
        <v>438</v>
      </c>
      <c r="B554" s="5" t="s">
        <v>403</v>
      </c>
      <c r="C554" s="5" t="s">
        <v>448</v>
      </c>
      <c r="D554" s="5" t="s">
        <v>405</v>
      </c>
      <c r="E554" s="20" t="s">
        <v>537</v>
      </c>
      <c r="F554" s="5" t="s">
        <v>439</v>
      </c>
      <c r="G554" s="3">
        <f t="shared" si="156"/>
        <v>2965.9</v>
      </c>
      <c r="H554" s="3">
        <f t="shared" si="156"/>
        <v>2965.9</v>
      </c>
      <c r="I554" s="3">
        <f t="shared" si="155"/>
        <v>100</v>
      </c>
    </row>
    <row r="555" spans="1:10" x14ac:dyDescent="0.2">
      <c r="A555" s="6" t="s">
        <v>440</v>
      </c>
      <c r="B555" s="5" t="s">
        <v>403</v>
      </c>
      <c r="C555" s="5" t="s">
        <v>448</v>
      </c>
      <c r="D555" s="5" t="s">
        <v>405</v>
      </c>
      <c r="E555" s="20" t="s">
        <v>537</v>
      </c>
      <c r="F555" s="5" t="s">
        <v>441</v>
      </c>
      <c r="G555" s="3">
        <v>2965.9</v>
      </c>
      <c r="H555" s="3">
        <v>2965.9</v>
      </c>
      <c r="I555" s="3">
        <f t="shared" si="155"/>
        <v>100</v>
      </c>
    </row>
    <row r="556" spans="1:10" x14ac:dyDescent="0.2">
      <c r="A556" s="6" t="s">
        <v>464</v>
      </c>
      <c r="B556" s="5" t="s">
        <v>403</v>
      </c>
      <c r="C556" s="5" t="s">
        <v>448</v>
      </c>
      <c r="D556" s="5" t="s">
        <v>389</v>
      </c>
      <c r="E556" s="5"/>
      <c r="F556" s="5"/>
      <c r="G556" s="3">
        <f>G557+G563+G569</f>
        <v>62775.9</v>
      </c>
      <c r="H556" s="3">
        <f>H557+H563+H569</f>
        <v>62713.799999999996</v>
      </c>
      <c r="I556" s="3">
        <f t="shared" si="155"/>
        <v>99.901076687072575</v>
      </c>
    </row>
    <row r="557" spans="1:10" x14ac:dyDescent="0.2">
      <c r="A557" s="21" t="s">
        <v>30</v>
      </c>
      <c r="B557" s="5" t="s">
        <v>403</v>
      </c>
      <c r="C557" s="5" t="s">
        <v>448</v>
      </c>
      <c r="D557" s="5" t="s">
        <v>389</v>
      </c>
      <c r="E557" s="20" t="s">
        <v>31</v>
      </c>
      <c r="F557" s="5"/>
      <c r="G557" s="3">
        <f t="shared" ref="G557:H557" si="157">G558</f>
        <v>60983.3</v>
      </c>
      <c r="H557" s="3">
        <f t="shared" si="157"/>
        <v>60921.2</v>
      </c>
      <c r="I557" s="3">
        <f t="shared" si="155"/>
        <v>99.898168842945523</v>
      </c>
    </row>
    <row r="558" spans="1:10" ht="45" x14ac:dyDescent="0.2">
      <c r="A558" s="21" t="s">
        <v>60</v>
      </c>
      <c r="B558" s="5" t="s">
        <v>403</v>
      </c>
      <c r="C558" s="5" t="s">
        <v>448</v>
      </c>
      <c r="D558" s="5" t="s">
        <v>389</v>
      </c>
      <c r="E558" s="20" t="s">
        <v>61</v>
      </c>
      <c r="F558" s="5"/>
      <c r="G558" s="3">
        <f>G559</f>
        <v>60983.3</v>
      </c>
      <c r="H558" s="3">
        <f>H559</f>
        <v>60921.2</v>
      </c>
      <c r="I558" s="3">
        <f t="shared" si="155"/>
        <v>99.898168842945523</v>
      </c>
    </row>
    <row r="559" spans="1:10" ht="45" x14ac:dyDescent="0.2">
      <c r="A559" s="21" t="s">
        <v>65</v>
      </c>
      <c r="B559" s="5" t="s">
        <v>403</v>
      </c>
      <c r="C559" s="5" t="s">
        <v>448</v>
      </c>
      <c r="D559" s="5" t="s">
        <v>389</v>
      </c>
      <c r="E559" s="20" t="s">
        <v>510</v>
      </c>
      <c r="F559" s="5"/>
      <c r="G559" s="3">
        <f t="shared" ref="G559:H559" si="158">G560</f>
        <v>60983.3</v>
      </c>
      <c r="H559" s="3">
        <f t="shared" si="158"/>
        <v>60921.2</v>
      </c>
      <c r="I559" s="3">
        <f t="shared" si="155"/>
        <v>99.898168842945523</v>
      </c>
    </row>
    <row r="560" spans="1:10" ht="45" x14ac:dyDescent="0.2">
      <c r="A560" s="21" t="s">
        <v>66</v>
      </c>
      <c r="B560" s="5" t="s">
        <v>403</v>
      </c>
      <c r="C560" s="5" t="s">
        <v>448</v>
      </c>
      <c r="D560" s="5" t="s">
        <v>389</v>
      </c>
      <c r="E560" s="20" t="s">
        <v>511</v>
      </c>
      <c r="F560" s="5"/>
      <c r="G560" s="3">
        <f t="shared" ref="G560:H561" si="159">G561</f>
        <v>60983.3</v>
      </c>
      <c r="H560" s="3">
        <f t="shared" si="159"/>
        <v>60921.2</v>
      </c>
      <c r="I560" s="3">
        <f t="shared" si="155"/>
        <v>99.898168842945523</v>
      </c>
    </row>
    <row r="561" spans="1:9" ht="45" x14ac:dyDescent="0.2">
      <c r="A561" s="6" t="s">
        <v>415</v>
      </c>
      <c r="B561" s="5" t="s">
        <v>403</v>
      </c>
      <c r="C561" s="5" t="s">
        <v>448</v>
      </c>
      <c r="D561" s="5" t="s">
        <v>389</v>
      </c>
      <c r="E561" s="20" t="s">
        <v>511</v>
      </c>
      <c r="F561" s="5" t="s">
        <v>429</v>
      </c>
      <c r="G561" s="3">
        <f t="shared" si="159"/>
        <v>60983.3</v>
      </c>
      <c r="H561" s="3">
        <f t="shared" si="159"/>
        <v>60921.2</v>
      </c>
      <c r="I561" s="3">
        <f t="shared" si="155"/>
        <v>99.898168842945523</v>
      </c>
    </row>
    <row r="562" spans="1:9" x14ac:dyDescent="0.2">
      <c r="A562" s="6" t="s">
        <v>416</v>
      </c>
      <c r="B562" s="5" t="s">
        <v>403</v>
      </c>
      <c r="C562" s="5" t="s">
        <v>448</v>
      </c>
      <c r="D562" s="5" t="s">
        <v>389</v>
      </c>
      <c r="E562" s="20" t="s">
        <v>511</v>
      </c>
      <c r="F562" s="5" t="s">
        <v>430</v>
      </c>
      <c r="G562" s="3">
        <f>58830+2153.3</f>
        <v>60983.3</v>
      </c>
      <c r="H562" s="3">
        <v>60921.2</v>
      </c>
      <c r="I562" s="3">
        <f t="shared" si="155"/>
        <v>99.898168842945523</v>
      </c>
    </row>
    <row r="563" spans="1:9" ht="45" x14ac:dyDescent="0.2">
      <c r="A563" s="21" t="s">
        <v>132</v>
      </c>
      <c r="B563" s="5" t="s">
        <v>403</v>
      </c>
      <c r="C563" s="5" t="s">
        <v>448</v>
      </c>
      <c r="D563" s="5" t="s">
        <v>389</v>
      </c>
      <c r="E563" s="20" t="s">
        <v>133</v>
      </c>
      <c r="F563" s="5"/>
      <c r="G563" s="3">
        <f>G564</f>
        <v>660.09999999999991</v>
      </c>
      <c r="H563" s="3">
        <f>H564</f>
        <v>660.1</v>
      </c>
      <c r="I563" s="3">
        <f t="shared" si="155"/>
        <v>100.00000000000003</v>
      </c>
    </row>
    <row r="564" spans="1:9" ht="30" x14ac:dyDescent="0.2">
      <c r="A564" s="21" t="s">
        <v>134</v>
      </c>
      <c r="B564" s="5" t="s">
        <v>403</v>
      </c>
      <c r="C564" s="5" t="s">
        <v>448</v>
      </c>
      <c r="D564" s="5" t="s">
        <v>389</v>
      </c>
      <c r="E564" s="20" t="s">
        <v>135</v>
      </c>
      <c r="F564" s="5"/>
      <c r="G564" s="3">
        <f t="shared" ref="G564:H567" si="160">G565</f>
        <v>660.09999999999991</v>
      </c>
      <c r="H564" s="3">
        <f t="shared" si="160"/>
        <v>660.1</v>
      </c>
      <c r="I564" s="3">
        <f t="shared" si="155"/>
        <v>100.00000000000003</v>
      </c>
    </row>
    <row r="565" spans="1:9" ht="60" x14ac:dyDescent="0.2">
      <c r="A565" s="23" t="s">
        <v>136</v>
      </c>
      <c r="B565" s="5" t="s">
        <v>403</v>
      </c>
      <c r="C565" s="5" t="s">
        <v>448</v>
      </c>
      <c r="D565" s="5" t="s">
        <v>389</v>
      </c>
      <c r="E565" s="20" t="s">
        <v>137</v>
      </c>
      <c r="F565" s="5"/>
      <c r="G565" s="3">
        <f t="shared" si="160"/>
        <v>660.09999999999991</v>
      </c>
      <c r="H565" s="3">
        <f t="shared" si="160"/>
        <v>660.1</v>
      </c>
      <c r="I565" s="3">
        <f t="shared" si="155"/>
        <v>100.00000000000003</v>
      </c>
    </row>
    <row r="566" spans="1:9" x14ac:dyDescent="0.2">
      <c r="A566" s="6" t="s">
        <v>482</v>
      </c>
      <c r="B566" s="5" t="s">
        <v>403</v>
      </c>
      <c r="C566" s="5" t="s">
        <v>448</v>
      </c>
      <c r="D566" s="5" t="s">
        <v>389</v>
      </c>
      <c r="E566" s="20" t="s">
        <v>481</v>
      </c>
      <c r="F566" s="5"/>
      <c r="G566" s="3">
        <f t="shared" si="160"/>
        <v>660.09999999999991</v>
      </c>
      <c r="H566" s="3">
        <f t="shared" si="160"/>
        <v>660.1</v>
      </c>
      <c r="I566" s="3">
        <f t="shared" si="155"/>
        <v>100.00000000000003</v>
      </c>
    </row>
    <row r="567" spans="1:9" ht="45" x14ac:dyDescent="0.2">
      <c r="A567" s="6" t="s">
        <v>415</v>
      </c>
      <c r="B567" s="5" t="s">
        <v>403</v>
      </c>
      <c r="C567" s="5" t="s">
        <v>448</v>
      </c>
      <c r="D567" s="5" t="s">
        <v>389</v>
      </c>
      <c r="E567" s="20" t="s">
        <v>481</v>
      </c>
      <c r="F567" s="5" t="s">
        <v>429</v>
      </c>
      <c r="G567" s="3">
        <f t="shared" si="160"/>
        <v>660.09999999999991</v>
      </c>
      <c r="H567" s="3">
        <f t="shared" si="160"/>
        <v>660.1</v>
      </c>
      <c r="I567" s="3">
        <f t="shared" si="155"/>
        <v>100.00000000000003</v>
      </c>
    </row>
    <row r="568" spans="1:9" x14ac:dyDescent="0.2">
      <c r="A568" s="6" t="s">
        <v>416</v>
      </c>
      <c r="B568" s="5" t="s">
        <v>403</v>
      </c>
      <c r="C568" s="5" t="s">
        <v>448</v>
      </c>
      <c r="D568" s="5" t="s">
        <v>389</v>
      </c>
      <c r="E568" s="20" t="s">
        <v>481</v>
      </c>
      <c r="F568" s="5" t="s">
        <v>430</v>
      </c>
      <c r="G568" s="3">
        <f>1227.6-567.5</f>
        <v>660.09999999999991</v>
      </c>
      <c r="H568" s="3">
        <v>660.1</v>
      </c>
      <c r="I568" s="3">
        <f t="shared" si="155"/>
        <v>100.00000000000003</v>
      </c>
    </row>
    <row r="569" spans="1:9" x14ac:dyDescent="0.2">
      <c r="A569" s="21" t="s">
        <v>378</v>
      </c>
      <c r="B569" s="5" t="s">
        <v>403</v>
      </c>
      <c r="C569" s="5" t="s">
        <v>448</v>
      </c>
      <c r="D569" s="5" t="s">
        <v>389</v>
      </c>
      <c r="E569" s="20" t="s">
        <v>379</v>
      </c>
      <c r="F569" s="5"/>
      <c r="G569" s="3">
        <f t="shared" ref="G569:H571" si="161">G570</f>
        <v>1132.5</v>
      </c>
      <c r="H569" s="3">
        <f t="shared" si="161"/>
        <v>1132.5</v>
      </c>
      <c r="I569" s="3">
        <f t="shared" si="155"/>
        <v>100</v>
      </c>
    </row>
    <row r="570" spans="1:9" x14ac:dyDescent="0.2">
      <c r="A570" s="21" t="s">
        <v>536</v>
      </c>
      <c r="B570" s="5" t="s">
        <v>403</v>
      </c>
      <c r="C570" s="5" t="s">
        <v>448</v>
      </c>
      <c r="D570" s="5" t="s">
        <v>389</v>
      </c>
      <c r="E570" s="20" t="s">
        <v>537</v>
      </c>
      <c r="F570" s="5"/>
      <c r="G570" s="3">
        <f t="shared" si="161"/>
        <v>1132.5</v>
      </c>
      <c r="H570" s="3">
        <f t="shared" si="161"/>
        <v>1132.5</v>
      </c>
      <c r="I570" s="3">
        <f t="shared" si="155"/>
        <v>100</v>
      </c>
    </row>
    <row r="571" spans="1:9" ht="45" x14ac:dyDescent="0.2">
      <c r="A571" s="6" t="s">
        <v>415</v>
      </c>
      <c r="B571" s="5" t="s">
        <v>403</v>
      </c>
      <c r="C571" s="5" t="s">
        <v>448</v>
      </c>
      <c r="D571" s="5" t="s">
        <v>389</v>
      </c>
      <c r="E571" s="20" t="s">
        <v>537</v>
      </c>
      <c r="F571" s="5" t="s">
        <v>429</v>
      </c>
      <c r="G571" s="3">
        <f t="shared" si="161"/>
        <v>1132.5</v>
      </c>
      <c r="H571" s="3">
        <f t="shared" si="161"/>
        <v>1132.5</v>
      </c>
      <c r="I571" s="3">
        <f t="shared" si="155"/>
        <v>100</v>
      </c>
    </row>
    <row r="572" spans="1:9" x14ac:dyDescent="0.2">
      <c r="A572" s="6" t="s">
        <v>416</v>
      </c>
      <c r="B572" s="5" t="s">
        <v>403</v>
      </c>
      <c r="C572" s="5" t="s">
        <v>448</v>
      </c>
      <c r="D572" s="5" t="s">
        <v>389</v>
      </c>
      <c r="E572" s="20" t="s">
        <v>537</v>
      </c>
      <c r="F572" s="5" t="s">
        <v>430</v>
      </c>
      <c r="G572" s="3">
        <v>1132.5</v>
      </c>
      <c r="H572" s="3">
        <v>1132.5</v>
      </c>
      <c r="I572" s="3">
        <f t="shared" si="155"/>
        <v>100</v>
      </c>
    </row>
    <row r="573" spans="1:9" x14ac:dyDescent="0.2">
      <c r="A573" s="4" t="s">
        <v>465</v>
      </c>
      <c r="B573" s="5" t="s">
        <v>403</v>
      </c>
      <c r="C573" s="5" t="s">
        <v>448</v>
      </c>
      <c r="D573" s="5" t="s">
        <v>448</v>
      </c>
      <c r="E573" s="5"/>
      <c r="F573" s="5"/>
      <c r="G573" s="3">
        <f>G574</f>
        <v>7921</v>
      </c>
      <c r="H573" s="3">
        <f>H574</f>
        <v>7882.8</v>
      </c>
      <c r="I573" s="3">
        <f t="shared" si="155"/>
        <v>99.517737659386441</v>
      </c>
    </row>
    <row r="574" spans="1:9" ht="60" x14ac:dyDescent="0.2">
      <c r="A574" s="21" t="s">
        <v>247</v>
      </c>
      <c r="B574" s="5" t="s">
        <v>403</v>
      </c>
      <c r="C574" s="5" t="s">
        <v>448</v>
      </c>
      <c r="D574" s="5" t="s">
        <v>448</v>
      </c>
      <c r="E574" s="20" t="s">
        <v>248</v>
      </c>
      <c r="F574" s="5"/>
      <c r="G574" s="3">
        <f t="shared" ref="G574:H575" si="162">G575</f>
        <v>7921</v>
      </c>
      <c r="H574" s="3">
        <f t="shared" si="162"/>
        <v>7882.8</v>
      </c>
      <c r="I574" s="3">
        <f t="shared" si="155"/>
        <v>99.517737659386441</v>
      </c>
    </row>
    <row r="575" spans="1:9" x14ac:dyDescent="0.2">
      <c r="A575" s="21" t="s">
        <v>260</v>
      </c>
      <c r="B575" s="5" t="s">
        <v>403</v>
      </c>
      <c r="C575" s="5" t="s">
        <v>448</v>
      </c>
      <c r="D575" s="5" t="s">
        <v>448</v>
      </c>
      <c r="E575" s="20" t="s">
        <v>261</v>
      </c>
      <c r="F575" s="5"/>
      <c r="G575" s="3">
        <f t="shared" si="162"/>
        <v>7921</v>
      </c>
      <c r="H575" s="3">
        <f t="shared" si="162"/>
        <v>7882.8</v>
      </c>
      <c r="I575" s="3">
        <f t="shared" si="155"/>
        <v>99.517737659386441</v>
      </c>
    </row>
    <row r="576" spans="1:9" ht="90" x14ac:dyDescent="0.2">
      <c r="A576" s="25" t="s">
        <v>262</v>
      </c>
      <c r="B576" s="5" t="s">
        <v>403</v>
      </c>
      <c r="C576" s="5" t="s">
        <v>448</v>
      </c>
      <c r="D576" s="5" t="s">
        <v>448</v>
      </c>
      <c r="E576" s="20" t="s">
        <v>263</v>
      </c>
      <c r="F576" s="5"/>
      <c r="G576" s="3">
        <f t="shared" ref="G576:H576" si="163">G577+G580+G583</f>
        <v>7921</v>
      </c>
      <c r="H576" s="3">
        <f t="shared" si="163"/>
        <v>7882.8</v>
      </c>
      <c r="I576" s="3">
        <f t="shared" si="155"/>
        <v>99.517737659386441</v>
      </c>
    </row>
    <row r="577" spans="1:9" ht="45" x14ac:dyDescent="0.2">
      <c r="A577" s="26" t="s">
        <v>264</v>
      </c>
      <c r="B577" s="5" t="s">
        <v>403</v>
      </c>
      <c r="C577" s="5" t="s">
        <v>448</v>
      </c>
      <c r="D577" s="5" t="s">
        <v>448</v>
      </c>
      <c r="E577" s="20" t="s">
        <v>265</v>
      </c>
      <c r="F577" s="30"/>
      <c r="G577" s="3">
        <f t="shared" ref="G577:H578" si="164">G578</f>
        <v>1156</v>
      </c>
      <c r="H577" s="3">
        <f t="shared" si="164"/>
        <v>1122.3</v>
      </c>
      <c r="I577" s="3">
        <f t="shared" si="155"/>
        <v>97.084775086505175</v>
      </c>
    </row>
    <row r="578" spans="1:9" ht="45" x14ac:dyDescent="0.2">
      <c r="A578" s="6" t="s">
        <v>415</v>
      </c>
      <c r="B578" s="5" t="s">
        <v>403</v>
      </c>
      <c r="C578" s="5" t="s">
        <v>448</v>
      </c>
      <c r="D578" s="5" t="s">
        <v>448</v>
      </c>
      <c r="E578" s="20" t="s">
        <v>265</v>
      </c>
      <c r="F578" s="5">
        <v>600</v>
      </c>
      <c r="G578" s="3">
        <f t="shared" si="164"/>
        <v>1156</v>
      </c>
      <c r="H578" s="3">
        <f t="shared" si="164"/>
        <v>1122.3</v>
      </c>
      <c r="I578" s="3">
        <f t="shared" ref="I578:I622" si="165">H578/G578*100</f>
        <v>97.084775086505175</v>
      </c>
    </row>
    <row r="579" spans="1:9" x14ac:dyDescent="0.2">
      <c r="A579" s="6" t="s">
        <v>416</v>
      </c>
      <c r="B579" s="5" t="s">
        <v>403</v>
      </c>
      <c r="C579" s="5" t="s">
        <v>448</v>
      </c>
      <c r="D579" s="5" t="s">
        <v>448</v>
      </c>
      <c r="E579" s="20" t="s">
        <v>265</v>
      </c>
      <c r="F579" s="5">
        <v>610</v>
      </c>
      <c r="G579" s="3">
        <f>880+276</f>
        <v>1156</v>
      </c>
      <c r="H579" s="3">
        <v>1122.3</v>
      </c>
      <c r="I579" s="3">
        <f t="shared" si="165"/>
        <v>97.084775086505175</v>
      </c>
    </row>
    <row r="580" spans="1:9" ht="60" x14ac:dyDescent="0.2">
      <c r="A580" s="26" t="s">
        <v>266</v>
      </c>
      <c r="B580" s="5" t="s">
        <v>403</v>
      </c>
      <c r="C580" s="5" t="s">
        <v>448</v>
      </c>
      <c r="D580" s="5" t="s">
        <v>448</v>
      </c>
      <c r="E580" s="20" t="s">
        <v>267</v>
      </c>
      <c r="F580" s="30"/>
      <c r="G580" s="3">
        <f t="shared" ref="G580:H581" si="166">G581</f>
        <v>3</v>
      </c>
      <c r="H580" s="3">
        <f t="shared" si="166"/>
        <v>0</v>
      </c>
      <c r="I580" s="3">
        <f t="shared" si="165"/>
        <v>0</v>
      </c>
    </row>
    <row r="581" spans="1:9" ht="45" x14ac:dyDescent="0.2">
      <c r="A581" s="6" t="s">
        <v>415</v>
      </c>
      <c r="B581" s="5" t="s">
        <v>403</v>
      </c>
      <c r="C581" s="5" t="s">
        <v>448</v>
      </c>
      <c r="D581" s="5" t="s">
        <v>448</v>
      </c>
      <c r="E581" s="20" t="s">
        <v>267</v>
      </c>
      <c r="F581" s="5">
        <v>600</v>
      </c>
      <c r="G581" s="3">
        <f t="shared" si="166"/>
        <v>3</v>
      </c>
      <c r="H581" s="3">
        <f t="shared" si="166"/>
        <v>0</v>
      </c>
      <c r="I581" s="3">
        <f t="shared" si="165"/>
        <v>0</v>
      </c>
    </row>
    <row r="582" spans="1:9" x14ac:dyDescent="0.2">
      <c r="A582" s="6" t="s">
        <v>416</v>
      </c>
      <c r="B582" s="5" t="s">
        <v>403</v>
      </c>
      <c r="C582" s="5" t="s">
        <v>448</v>
      </c>
      <c r="D582" s="5" t="s">
        <v>448</v>
      </c>
      <c r="E582" s="20" t="s">
        <v>267</v>
      </c>
      <c r="F582" s="5">
        <v>610</v>
      </c>
      <c r="G582" s="3">
        <v>3</v>
      </c>
      <c r="H582" s="3">
        <v>0</v>
      </c>
      <c r="I582" s="3">
        <f t="shared" si="165"/>
        <v>0</v>
      </c>
    </row>
    <row r="583" spans="1:9" ht="45" x14ac:dyDescent="0.2">
      <c r="A583" s="26" t="s">
        <v>268</v>
      </c>
      <c r="B583" s="5" t="s">
        <v>403</v>
      </c>
      <c r="C583" s="5" t="s">
        <v>448</v>
      </c>
      <c r="D583" s="5" t="s">
        <v>448</v>
      </c>
      <c r="E583" s="20" t="s">
        <v>269</v>
      </c>
      <c r="F583" s="30"/>
      <c r="G583" s="3">
        <f t="shared" ref="G583:H584" si="167">G584</f>
        <v>6762</v>
      </c>
      <c r="H583" s="3">
        <f t="shared" si="167"/>
        <v>6760.5</v>
      </c>
      <c r="I583" s="3">
        <f t="shared" si="165"/>
        <v>99.977817213842059</v>
      </c>
    </row>
    <row r="584" spans="1:9" ht="45" x14ac:dyDescent="0.2">
      <c r="A584" s="6" t="s">
        <v>415</v>
      </c>
      <c r="B584" s="5" t="s">
        <v>403</v>
      </c>
      <c r="C584" s="5" t="s">
        <v>448</v>
      </c>
      <c r="D584" s="5" t="s">
        <v>448</v>
      </c>
      <c r="E584" s="20" t="s">
        <v>269</v>
      </c>
      <c r="F584" s="5">
        <v>600</v>
      </c>
      <c r="G584" s="3">
        <f t="shared" si="167"/>
        <v>6762</v>
      </c>
      <c r="H584" s="3">
        <f t="shared" si="167"/>
        <v>6760.5</v>
      </c>
      <c r="I584" s="3">
        <f t="shared" si="165"/>
        <v>99.977817213842059</v>
      </c>
    </row>
    <row r="585" spans="1:9" x14ac:dyDescent="0.2">
      <c r="A585" s="6" t="s">
        <v>416</v>
      </c>
      <c r="B585" s="5" t="s">
        <v>403</v>
      </c>
      <c r="C585" s="5" t="s">
        <v>448</v>
      </c>
      <c r="D585" s="5" t="s">
        <v>448</v>
      </c>
      <c r="E585" s="20" t="s">
        <v>269</v>
      </c>
      <c r="F585" s="5">
        <v>610</v>
      </c>
      <c r="G585" s="3">
        <f>7738-700-276</f>
        <v>6762</v>
      </c>
      <c r="H585" s="3">
        <v>6760.5</v>
      </c>
      <c r="I585" s="3">
        <f t="shared" si="165"/>
        <v>99.977817213842059</v>
      </c>
    </row>
    <row r="586" spans="1:9" x14ac:dyDescent="0.2">
      <c r="A586" s="4" t="s">
        <v>451</v>
      </c>
      <c r="B586" s="5" t="s">
        <v>403</v>
      </c>
      <c r="C586" s="5" t="s">
        <v>448</v>
      </c>
      <c r="D586" s="5" t="s">
        <v>422</v>
      </c>
      <c r="E586" s="5"/>
      <c r="F586" s="5"/>
      <c r="G586" s="3">
        <f>G593+G587</f>
        <v>448</v>
      </c>
      <c r="H586" s="3">
        <f>H593+H587</f>
        <v>448</v>
      </c>
      <c r="I586" s="3">
        <f t="shared" si="165"/>
        <v>100</v>
      </c>
    </row>
    <row r="587" spans="1:9" x14ac:dyDescent="0.2">
      <c r="A587" s="21" t="s">
        <v>30</v>
      </c>
      <c r="B587" s="5" t="s">
        <v>403</v>
      </c>
      <c r="C587" s="5" t="s">
        <v>448</v>
      </c>
      <c r="D587" s="5" t="s">
        <v>422</v>
      </c>
      <c r="E587" s="20" t="s">
        <v>31</v>
      </c>
      <c r="F587" s="5"/>
      <c r="G587" s="3">
        <f>G588</f>
        <v>48</v>
      </c>
      <c r="H587" s="3">
        <f>H588</f>
        <v>48</v>
      </c>
      <c r="I587" s="3">
        <f t="shared" si="165"/>
        <v>100</v>
      </c>
    </row>
    <row r="588" spans="1:9" ht="45" x14ac:dyDescent="0.2">
      <c r="A588" s="21" t="s">
        <v>60</v>
      </c>
      <c r="B588" s="5" t="s">
        <v>403</v>
      </c>
      <c r="C588" s="5" t="s">
        <v>448</v>
      </c>
      <c r="D588" s="5" t="s">
        <v>422</v>
      </c>
      <c r="E588" s="20" t="s">
        <v>61</v>
      </c>
      <c r="F588" s="5"/>
      <c r="G588" s="3">
        <f t="shared" ref="G588:H591" si="168">G589</f>
        <v>48</v>
      </c>
      <c r="H588" s="3">
        <f t="shared" si="168"/>
        <v>48</v>
      </c>
      <c r="I588" s="3">
        <f t="shared" si="165"/>
        <v>100</v>
      </c>
    </row>
    <row r="589" spans="1:9" ht="75" x14ac:dyDescent="0.2">
      <c r="A589" s="19" t="s">
        <v>62</v>
      </c>
      <c r="B589" s="5" t="s">
        <v>403</v>
      </c>
      <c r="C589" s="5" t="s">
        <v>448</v>
      </c>
      <c r="D589" s="5" t="s">
        <v>422</v>
      </c>
      <c r="E589" s="20" t="s">
        <v>63</v>
      </c>
      <c r="F589" s="30"/>
      <c r="G589" s="3">
        <f t="shared" si="168"/>
        <v>48</v>
      </c>
      <c r="H589" s="3">
        <f t="shared" si="168"/>
        <v>48</v>
      </c>
      <c r="I589" s="3">
        <f t="shared" si="165"/>
        <v>100</v>
      </c>
    </row>
    <row r="590" spans="1:9" ht="30" x14ac:dyDescent="0.2">
      <c r="A590" s="21" t="s">
        <v>17</v>
      </c>
      <c r="B590" s="5" t="s">
        <v>403</v>
      </c>
      <c r="C590" s="5" t="s">
        <v>448</v>
      </c>
      <c r="D590" s="5" t="s">
        <v>422</v>
      </c>
      <c r="E590" s="20" t="s">
        <v>64</v>
      </c>
      <c r="F590" s="30"/>
      <c r="G590" s="3">
        <f t="shared" si="168"/>
        <v>48</v>
      </c>
      <c r="H590" s="3">
        <f t="shared" si="168"/>
        <v>48</v>
      </c>
      <c r="I590" s="3">
        <f t="shared" si="165"/>
        <v>100</v>
      </c>
    </row>
    <row r="591" spans="1:9" ht="30" x14ac:dyDescent="0.2">
      <c r="A591" s="58" t="s">
        <v>408</v>
      </c>
      <c r="B591" s="5" t="s">
        <v>403</v>
      </c>
      <c r="C591" s="5" t="s">
        <v>448</v>
      </c>
      <c r="D591" s="5" t="s">
        <v>422</v>
      </c>
      <c r="E591" s="20" t="s">
        <v>64</v>
      </c>
      <c r="F591" s="5" t="s">
        <v>409</v>
      </c>
      <c r="G591" s="3">
        <f t="shared" si="168"/>
        <v>48</v>
      </c>
      <c r="H591" s="3">
        <f t="shared" si="168"/>
        <v>48</v>
      </c>
      <c r="I591" s="3">
        <f t="shared" si="165"/>
        <v>100</v>
      </c>
    </row>
    <row r="592" spans="1:9" x14ac:dyDescent="0.2">
      <c r="A592" s="10" t="s">
        <v>479</v>
      </c>
      <c r="B592" s="5" t="s">
        <v>403</v>
      </c>
      <c r="C592" s="5" t="s">
        <v>448</v>
      </c>
      <c r="D592" s="5" t="s">
        <v>422</v>
      </c>
      <c r="E592" s="20" t="s">
        <v>64</v>
      </c>
      <c r="F592" s="5" t="s">
        <v>480</v>
      </c>
      <c r="G592" s="3">
        <v>48</v>
      </c>
      <c r="H592" s="3">
        <v>48</v>
      </c>
      <c r="I592" s="3">
        <f t="shared" si="165"/>
        <v>100</v>
      </c>
    </row>
    <row r="593" spans="1:9" ht="30" x14ac:dyDescent="0.2">
      <c r="A593" s="21" t="s">
        <v>71</v>
      </c>
      <c r="B593" s="5" t="s">
        <v>403</v>
      </c>
      <c r="C593" s="5" t="s">
        <v>448</v>
      </c>
      <c r="D593" s="5" t="s">
        <v>422</v>
      </c>
      <c r="E593" s="20" t="s">
        <v>72</v>
      </c>
      <c r="F593" s="5"/>
      <c r="G593" s="3">
        <f t="shared" ref="G593:H597" si="169">G594</f>
        <v>400</v>
      </c>
      <c r="H593" s="3">
        <f t="shared" si="169"/>
        <v>400</v>
      </c>
      <c r="I593" s="3">
        <f t="shared" si="165"/>
        <v>100</v>
      </c>
    </row>
    <row r="594" spans="1:9" ht="30" x14ac:dyDescent="0.2">
      <c r="A594" s="21" t="s">
        <v>85</v>
      </c>
      <c r="B594" s="5" t="s">
        <v>403</v>
      </c>
      <c r="C594" s="5" t="s">
        <v>448</v>
      </c>
      <c r="D594" s="5" t="s">
        <v>422</v>
      </c>
      <c r="E594" s="20" t="s">
        <v>86</v>
      </c>
      <c r="F594" s="5"/>
      <c r="G594" s="3">
        <f t="shared" si="169"/>
        <v>400</v>
      </c>
      <c r="H594" s="3">
        <f t="shared" si="169"/>
        <v>400</v>
      </c>
      <c r="I594" s="3">
        <f t="shared" si="165"/>
        <v>100</v>
      </c>
    </row>
    <row r="595" spans="1:9" ht="60" x14ac:dyDescent="0.2">
      <c r="A595" s="25" t="s">
        <v>87</v>
      </c>
      <c r="B595" s="5" t="s">
        <v>403</v>
      </c>
      <c r="C595" s="5" t="s">
        <v>448</v>
      </c>
      <c r="D595" s="5" t="s">
        <v>422</v>
      </c>
      <c r="E595" s="20" t="s">
        <v>88</v>
      </c>
      <c r="F595" s="5"/>
      <c r="G595" s="3">
        <f t="shared" si="169"/>
        <v>400</v>
      </c>
      <c r="H595" s="3">
        <f t="shared" si="169"/>
        <v>400</v>
      </c>
      <c r="I595" s="3">
        <f t="shared" si="165"/>
        <v>100</v>
      </c>
    </row>
    <row r="596" spans="1:9" ht="30" x14ac:dyDescent="0.2">
      <c r="A596" s="25" t="s">
        <v>89</v>
      </c>
      <c r="B596" s="5" t="s">
        <v>403</v>
      </c>
      <c r="C596" s="5" t="s">
        <v>448</v>
      </c>
      <c r="D596" s="5" t="s">
        <v>422</v>
      </c>
      <c r="E596" s="20" t="s">
        <v>90</v>
      </c>
      <c r="F596" s="5"/>
      <c r="G596" s="3">
        <f t="shared" si="169"/>
        <v>400</v>
      </c>
      <c r="H596" s="3">
        <f t="shared" si="169"/>
        <v>400</v>
      </c>
      <c r="I596" s="3">
        <f t="shared" si="165"/>
        <v>100</v>
      </c>
    </row>
    <row r="597" spans="1:9" ht="45" x14ac:dyDescent="0.2">
      <c r="A597" s="6" t="s">
        <v>415</v>
      </c>
      <c r="B597" s="5" t="s">
        <v>403</v>
      </c>
      <c r="C597" s="5" t="s">
        <v>448</v>
      </c>
      <c r="D597" s="5" t="s">
        <v>422</v>
      </c>
      <c r="E597" s="20" t="s">
        <v>90</v>
      </c>
      <c r="F597" s="5" t="s">
        <v>429</v>
      </c>
      <c r="G597" s="3">
        <f t="shared" si="169"/>
        <v>400</v>
      </c>
      <c r="H597" s="3">
        <f t="shared" si="169"/>
        <v>400</v>
      </c>
      <c r="I597" s="3">
        <f t="shared" si="165"/>
        <v>100</v>
      </c>
    </row>
    <row r="598" spans="1:9" x14ac:dyDescent="0.2">
      <c r="A598" s="6" t="s">
        <v>416</v>
      </c>
      <c r="B598" s="5" t="s">
        <v>403</v>
      </c>
      <c r="C598" s="5" t="s">
        <v>448</v>
      </c>
      <c r="D598" s="5" t="s">
        <v>422</v>
      </c>
      <c r="E598" s="20" t="s">
        <v>90</v>
      </c>
      <c r="F598" s="5" t="s">
        <v>430</v>
      </c>
      <c r="G598" s="3">
        <v>400</v>
      </c>
      <c r="H598" s="3">
        <v>400</v>
      </c>
      <c r="I598" s="3">
        <f t="shared" si="165"/>
        <v>100</v>
      </c>
    </row>
    <row r="599" spans="1:9" x14ac:dyDescent="0.2">
      <c r="A599" s="4" t="s">
        <v>452</v>
      </c>
      <c r="B599" s="5" t="s">
        <v>403</v>
      </c>
      <c r="C599" s="5" t="s">
        <v>453</v>
      </c>
      <c r="D599" s="5"/>
      <c r="E599" s="5"/>
      <c r="F599" s="5"/>
      <c r="G599" s="3">
        <f>G600+G639</f>
        <v>98402.3</v>
      </c>
      <c r="H599" s="3">
        <f>H600+H639</f>
        <v>95066.999999999985</v>
      </c>
      <c r="I599" s="3">
        <f t="shared" si="165"/>
        <v>96.610546704700994</v>
      </c>
    </row>
    <row r="600" spans="1:9" x14ac:dyDescent="0.2">
      <c r="A600" s="4" t="s">
        <v>466</v>
      </c>
      <c r="B600" s="5" t="s">
        <v>403</v>
      </c>
      <c r="C600" s="5" t="s">
        <v>453</v>
      </c>
      <c r="D600" s="5" t="s">
        <v>387</v>
      </c>
      <c r="E600" s="5"/>
      <c r="F600" s="5"/>
      <c r="G600" s="3">
        <f>G601+G615+G635+G629</f>
        <v>97975.5</v>
      </c>
      <c r="H600" s="3">
        <f>H601+H615+H635+H629</f>
        <v>94649.39999999998</v>
      </c>
      <c r="I600" s="3">
        <f t="shared" si="165"/>
        <v>96.605171701088523</v>
      </c>
    </row>
    <row r="601" spans="1:9" x14ac:dyDescent="0.2">
      <c r="A601" s="21" t="s">
        <v>8</v>
      </c>
      <c r="B601" s="5" t="s">
        <v>403</v>
      </c>
      <c r="C601" s="5" t="s">
        <v>453</v>
      </c>
      <c r="D601" s="5" t="s">
        <v>387</v>
      </c>
      <c r="E601" s="20" t="s">
        <v>9</v>
      </c>
      <c r="F601" s="11"/>
      <c r="G601" s="3">
        <f>G602+G607</f>
        <v>90901.6</v>
      </c>
      <c r="H601" s="3">
        <f>H602+H607</f>
        <v>90769.799999999988</v>
      </c>
      <c r="I601" s="3">
        <f t="shared" si="165"/>
        <v>99.855008052663521</v>
      </c>
    </row>
    <row r="602" spans="1:9" x14ac:dyDescent="0.2">
      <c r="A602" s="21" t="s">
        <v>10</v>
      </c>
      <c r="B602" s="5" t="s">
        <v>403</v>
      </c>
      <c r="C602" s="5" t="s">
        <v>453</v>
      </c>
      <c r="D602" s="5" t="s">
        <v>387</v>
      </c>
      <c r="E602" s="20" t="s">
        <v>11</v>
      </c>
      <c r="F602" s="5"/>
      <c r="G602" s="3">
        <f t="shared" ref="G602:H602" si="170">G603</f>
        <v>19496.599999999999</v>
      </c>
      <c r="H602" s="3">
        <f t="shared" si="170"/>
        <v>19489.900000000001</v>
      </c>
      <c r="I602" s="3">
        <f t="shared" si="165"/>
        <v>99.96563503380078</v>
      </c>
    </row>
    <row r="603" spans="1:9" ht="60" x14ac:dyDescent="0.2">
      <c r="A603" s="21" t="s">
        <v>12</v>
      </c>
      <c r="B603" s="5" t="s">
        <v>403</v>
      </c>
      <c r="C603" s="5" t="s">
        <v>453</v>
      </c>
      <c r="D603" s="5" t="s">
        <v>387</v>
      </c>
      <c r="E603" s="20" t="s">
        <v>13</v>
      </c>
      <c r="F603" s="5"/>
      <c r="G603" s="3">
        <f>G604</f>
        <v>19496.599999999999</v>
      </c>
      <c r="H603" s="3">
        <f>H604</f>
        <v>19489.900000000001</v>
      </c>
      <c r="I603" s="3">
        <f t="shared" si="165"/>
        <v>99.96563503380078</v>
      </c>
    </row>
    <row r="604" spans="1:9" ht="45" x14ac:dyDescent="0.2">
      <c r="A604" s="22" t="s">
        <v>14</v>
      </c>
      <c r="B604" s="5" t="s">
        <v>403</v>
      </c>
      <c r="C604" s="5" t="s">
        <v>453</v>
      </c>
      <c r="D604" s="5" t="s">
        <v>387</v>
      </c>
      <c r="E604" s="20" t="s">
        <v>15</v>
      </c>
      <c r="F604" s="5"/>
      <c r="G604" s="3">
        <f t="shared" ref="G604:H605" si="171">G605</f>
        <v>19496.599999999999</v>
      </c>
      <c r="H604" s="3">
        <f t="shared" si="171"/>
        <v>19489.900000000001</v>
      </c>
      <c r="I604" s="3">
        <f t="shared" si="165"/>
        <v>99.96563503380078</v>
      </c>
    </row>
    <row r="605" spans="1:9" ht="45" x14ac:dyDescent="0.2">
      <c r="A605" s="6" t="s">
        <v>415</v>
      </c>
      <c r="B605" s="5" t="s">
        <v>403</v>
      </c>
      <c r="C605" s="5" t="s">
        <v>453</v>
      </c>
      <c r="D605" s="5" t="s">
        <v>387</v>
      </c>
      <c r="E605" s="20" t="s">
        <v>15</v>
      </c>
      <c r="F605" s="5" t="s">
        <v>429</v>
      </c>
      <c r="G605" s="3">
        <f t="shared" si="171"/>
        <v>19496.599999999999</v>
      </c>
      <c r="H605" s="3">
        <f t="shared" si="171"/>
        <v>19489.900000000001</v>
      </c>
      <c r="I605" s="3">
        <f t="shared" si="165"/>
        <v>99.96563503380078</v>
      </c>
    </row>
    <row r="606" spans="1:9" x14ac:dyDescent="0.2">
      <c r="A606" s="6" t="s">
        <v>416</v>
      </c>
      <c r="B606" s="5" t="s">
        <v>403</v>
      </c>
      <c r="C606" s="5" t="s">
        <v>453</v>
      </c>
      <c r="D606" s="5" t="s">
        <v>387</v>
      </c>
      <c r="E606" s="20" t="s">
        <v>15</v>
      </c>
      <c r="F606" s="5" t="s">
        <v>430</v>
      </c>
      <c r="G606" s="3">
        <f>19596.6-100</f>
        <v>19496.599999999999</v>
      </c>
      <c r="H606" s="3">
        <v>19489.900000000001</v>
      </c>
      <c r="I606" s="3">
        <f t="shared" si="165"/>
        <v>99.96563503380078</v>
      </c>
    </row>
    <row r="607" spans="1:9" ht="45" x14ac:dyDescent="0.2">
      <c r="A607" s="21" t="s">
        <v>523</v>
      </c>
      <c r="B607" s="5" t="s">
        <v>403</v>
      </c>
      <c r="C607" s="5" t="s">
        <v>453</v>
      </c>
      <c r="D607" s="5" t="s">
        <v>387</v>
      </c>
      <c r="E607" s="20" t="s">
        <v>524</v>
      </c>
      <c r="F607" s="5"/>
      <c r="G607" s="3">
        <f t="shared" ref="G607:H613" si="172">G608</f>
        <v>71405</v>
      </c>
      <c r="H607" s="3">
        <f t="shared" si="172"/>
        <v>71279.899999999994</v>
      </c>
      <c r="I607" s="3">
        <f t="shared" si="165"/>
        <v>99.824802184720951</v>
      </c>
    </row>
    <row r="608" spans="1:9" ht="30" x14ac:dyDescent="0.2">
      <c r="A608" s="21" t="s">
        <v>525</v>
      </c>
      <c r="B608" s="5" t="s">
        <v>403</v>
      </c>
      <c r="C608" s="5" t="s">
        <v>453</v>
      </c>
      <c r="D608" s="5" t="s">
        <v>387</v>
      </c>
      <c r="E608" s="20" t="s">
        <v>526</v>
      </c>
      <c r="F608" s="5"/>
      <c r="G608" s="3">
        <f t="shared" ref="G608:H608" si="173">G612+G609</f>
        <v>71405</v>
      </c>
      <c r="H608" s="3">
        <f t="shared" si="173"/>
        <v>71279.899999999994</v>
      </c>
      <c r="I608" s="3">
        <f t="shared" si="165"/>
        <v>99.824802184720951</v>
      </c>
    </row>
    <row r="609" spans="1:9" x14ac:dyDescent="0.2">
      <c r="A609" s="21" t="s">
        <v>16</v>
      </c>
      <c r="B609" s="5" t="s">
        <v>403</v>
      </c>
      <c r="C609" s="5" t="s">
        <v>453</v>
      </c>
      <c r="D609" s="5" t="s">
        <v>387</v>
      </c>
      <c r="E609" s="20" t="s">
        <v>528</v>
      </c>
      <c r="F609" s="5"/>
      <c r="G609" s="3">
        <f t="shared" ref="G609:H610" si="174">G610</f>
        <v>847</v>
      </c>
      <c r="H609" s="3">
        <f t="shared" si="174"/>
        <v>746</v>
      </c>
      <c r="I609" s="3">
        <f t="shared" si="165"/>
        <v>88.075560802833536</v>
      </c>
    </row>
    <row r="610" spans="1:9" ht="45" x14ac:dyDescent="0.2">
      <c r="A610" s="6" t="s">
        <v>415</v>
      </c>
      <c r="B610" s="5" t="s">
        <v>403</v>
      </c>
      <c r="C610" s="5" t="s">
        <v>453</v>
      </c>
      <c r="D610" s="5" t="s">
        <v>387</v>
      </c>
      <c r="E610" s="20" t="s">
        <v>528</v>
      </c>
      <c r="F610" s="5" t="s">
        <v>429</v>
      </c>
      <c r="G610" s="3">
        <f t="shared" si="174"/>
        <v>847</v>
      </c>
      <c r="H610" s="3">
        <f t="shared" si="174"/>
        <v>746</v>
      </c>
      <c r="I610" s="3">
        <f t="shared" si="165"/>
        <v>88.075560802833536</v>
      </c>
    </row>
    <row r="611" spans="1:9" x14ac:dyDescent="0.2">
      <c r="A611" s="6" t="s">
        <v>416</v>
      </c>
      <c r="B611" s="5" t="s">
        <v>403</v>
      </c>
      <c r="C611" s="5" t="s">
        <v>453</v>
      </c>
      <c r="D611" s="5" t="s">
        <v>387</v>
      </c>
      <c r="E611" s="20" t="s">
        <v>528</v>
      </c>
      <c r="F611" s="5" t="s">
        <v>430</v>
      </c>
      <c r="G611" s="3">
        <f>6347-4500-1000</f>
        <v>847</v>
      </c>
      <c r="H611" s="3">
        <v>746</v>
      </c>
      <c r="I611" s="3">
        <f t="shared" si="165"/>
        <v>88.075560802833536</v>
      </c>
    </row>
    <row r="612" spans="1:9" ht="45" x14ac:dyDescent="0.2">
      <c r="A612" s="22" t="s">
        <v>18</v>
      </c>
      <c r="B612" s="5" t="s">
        <v>403</v>
      </c>
      <c r="C612" s="5" t="s">
        <v>453</v>
      </c>
      <c r="D612" s="5" t="s">
        <v>387</v>
      </c>
      <c r="E612" s="20" t="s">
        <v>527</v>
      </c>
      <c r="F612" s="5"/>
      <c r="G612" s="3">
        <f t="shared" si="172"/>
        <v>70558</v>
      </c>
      <c r="H612" s="3">
        <f t="shared" si="172"/>
        <v>70533.899999999994</v>
      </c>
      <c r="I612" s="3">
        <f t="shared" si="165"/>
        <v>99.965843703052798</v>
      </c>
    </row>
    <row r="613" spans="1:9" ht="45" x14ac:dyDescent="0.2">
      <c r="A613" s="6" t="s">
        <v>415</v>
      </c>
      <c r="B613" s="5" t="s">
        <v>403</v>
      </c>
      <c r="C613" s="5" t="s">
        <v>453</v>
      </c>
      <c r="D613" s="5" t="s">
        <v>387</v>
      </c>
      <c r="E613" s="20" t="s">
        <v>527</v>
      </c>
      <c r="F613" s="5" t="s">
        <v>429</v>
      </c>
      <c r="G613" s="3">
        <f t="shared" si="172"/>
        <v>70558</v>
      </c>
      <c r="H613" s="3">
        <f t="shared" si="172"/>
        <v>70533.899999999994</v>
      </c>
      <c r="I613" s="3">
        <f t="shared" si="165"/>
        <v>99.965843703052798</v>
      </c>
    </row>
    <row r="614" spans="1:9" x14ac:dyDescent="0.2">
      <c r="A614" s="6" t="s">
        <v>416</v>
      </c>
      <c r="B614" s="5" t="s">
        <v>403</v>
      </c>
      <c r="C614" s="5" t="s">
        <v>453</v>
      </c>
      <c r="D614" s="5" t="s">
        <v>387</v>
      </c>
      <c r="E614" s="20" t="s">
        <v>527</v>
      </c>
      <c r="F614" s="5" t="s">
        <v>430</v>
      </c>
      <c r="G614" s="3">
        <v>70558</v>
      </c>
      <c r="H614" s="3">
        <v>70533.899999999994</v>
      </c>
      <c r="I614" s="3">
        <f t="shared" si="165"/>
        <v>99.965843703052798</v>
      </c>
    </row>
    <row r="615" spans="1:9" ht="45" x14ac:dyDescent="0.2">
      <c r="A615" s="21" t="s">
        <v>132</v>
      </c>
      <c r="B615" s="5" t="s">
        <v>403</v>
      </c>
      <c r="C615" s="5" t="s">
        <v>453</v>
      </c>
      <c r="D615" s="5" t="s">
        <v>387</v>
      </c>
      <c r="E615" s="20" t="s">
        <v>133</v>
      </c>
      <c r="F615" s="5"/>
      <c r="G615" s="3">
        <f>G624+G616</f>
        <v>1560.1999999999998</v>
      </c>
      <c r="H615" s="3">
        <f>H624+H616</f>
        <v>1465.9</v>
      </c>
      <c r="I615" s="3">
        <f t="shared" si="165"/>
        <v>93.955903089347544</v>
      </c>
    </row>
    <row r="616" spans="1:9" ht="30" x14ac:dyDescent="0.2">
      <c r="A616" s="21" t="s">
        <v>134</v>
      </c>
      <c r="B616" s="5" t="s">
        <v>403</v>
      </c>
      <c r="C616" s="5" t="s">
        <v>453</v>
      </c>
      <c r="D616" s="5" t="s">
        <v>387</v>
      </c>
      <c r="E616" s="20" t="s">
        <v>135</v>
      </c>
      <c r="F616" s="5"/>
      <c r="G616" s="3">
        <f t="shared" ref="G616:H622" si="175">G617</f>
        <v>1420.1999999999998</v>
      </c>
      <c r="H616" s="3">
        <f t="shared" si="175"/>
        <v>1420.2</v>
      </c>
      <c r="I616" s="3">
        <f t="shared" si="165"/>
        <v>100.00000000000003</v>
      </c>
    </row>
    <row r="617" spans="1:9" ht="60" x14ac:dyDescent="0.2">
      <c r="A617" s="23" t="s">
        <v>136</v>
      </c>
      <c r="B617" s="5" t="s">
        <v>403</v>
      </c>
      <c r="C617" s="5" t="s">
        <v>453</v>
      </c>
      <c r="D617" s="5" t="s">
        <v>387</v>
      </c>
      <c r="E617" s="20" t="s">
        <v>137</v>
      </c>
      <c r="F617" s="5"/>
      <c r="G617" s="3">
        <f>G621+G618</f>
        <v>1420.1999999999998</v>
      </c>
      <c r="H617" s="3">
        <f>H621+H618</f>
        <v>1420.2</v>
      </c>
      <c r="I617" s="3">
        <f t="shared" si="165"/>
        <v>100.00000000000003</v>
      </c>
    </row>
    <row r="618" spans="1:9" ht="105" x14ac:dyDescent="0.2">
      <c r="A618" s="21" t="s">
        <v>519</v>
      </c>
      <c r="B618" s="5" t="s">
        <v>403</v>
      </c>
      <c r="C618" s="5" t="s">
        <v>453</v>
      </c>
      <c r="D618" s="5" t="s">
        <v>387</v>
      </c>
      <c r="E618" s="20" t="s">
        <v>138</v>
      </c>
      <c r="F618" s="5"/>
      <c r="G618" s="3">
        <f t="shared" ref="G618:H619" si="176">G619</f>
        <v>100</v>
      </c>
      <c r="H618" s="3">
        <f t="shared" si="176"/>
        <v>100</v>
      </c>
      <c r="I618" s="3">
        <f t="shared" si="165"/>
        <v>100</v>
      </c>
    </row>
    <row r="619" spans="1:9" ht="45" x14ac:dyDescent="0.2">
      <c r="A619" s="6" t="s">
        <v>415</v>
      </c>
      <c r="B619" s="5" t="s">
        <v>403</v>
      </c>
      <c r="C619" s="5" t="s">
        <v>453</v>
      </c>
      <c r="D619" s="5" t="s">
        <v>387</v>
      </c>
      <c r="E619" s="20" t="s">
        <v>138</v>
      </c>
      <c r="F619" s="5" t="s">
        <v>429</v>
      </c>
      <c r="G619" s="3">
        <f t="shared" si="176"/>
        <v>100</v>
      </c>
      <c r="H619" s="3">
        <f t="shared" si="176"/>
        <v>100</v>
      </c>
      <c r="I619" s="3">
        <f t="shared" si="165"/>
        <v>100</v>
      </c>
    </row>
    <row r="620" spans="1:9" x14ac:dyDescent="0.2">
      <c r="A620" s="6" t="s">
        <v>416</v>
      </c>
      <c r="B620" s="5" t="s">
        <v>403</v>
      </c>
      <c r="C620" s="5" t="s">
        <v>453</v>
      </c>
      <c r="D620" s="5" t="s">
        <v>387</v>
      </c>
      <c r="E620" s="20" t="s">
        <v>138</v>
      </c>
      <c r="F620" s="5" t="s">
        <v>430</v>
      </c>
      <c r="G620" s="3">
        <f>200-100</f>
        <v>100</v>
      </c>
      <c r="H620" s="3">
        <v>100</v>
      </c>
      <c r="I620" s="3">
        <f t="shared" si="165"/>
        <v>100</v>
      </c>
    </row>
    <row r="621" spans="1:9" x14ac:dyDescent="0.2">
      <c r="A621" s="6" t="s">
        <v>482</v>
      </c>
      <c r="B621" s="5" t="s">
        <v>403</v>
      </c>
      <c r="C621" s="5" t="s">
        <v>453</v>
      </c>
      <c r="D621" s="5" t="s">
        <v>387</v>
      </c>
      <c r="E621" s="20" t="s">
        <v>481</v>
      </c>
      <c r="F621" s="5"/>
      <c r="G621" s="3">
        <f t="shared" si="175"/>
        <v>1320.1999999999998</v>
      </c>
      <c r="H621" s="3">
        <f t="shared" si="175"/>
        <v>1320.2</v>
      </c>
      <c r="I621" s="3">
        <f t="shared" si="165"/>
        <v>100.00000000000003</v>
      </c>
    </row>
    <row r="622" spans="1:9" ht="45" x14ac:dyDescent="0.2">
      <c r="A622" s="6" t="s">
        <v>415</v>
      </c>
      <c r="B622" s="5" t="s">
        <v>403</v>
      </c>
      <c r="C622" s="5" t="s">
        <v>453</v>
      </c>
      <c r="D622" s="5" t="s">
        <v>387</v>
      </c>
      <c r="E622" s="20" t="s">
        <v>481</v>
      </c>
      <c r="F622" s="5" t="s">
        <v>429</v>
      </c>
      <c r="G622" s="3">
        <f t="shared" si="175"/>
        <v>1320.1999999999998</v>
      </c>
      <c r="H622" s="3">
        <f t="shared" si="175"/>
        <v>1320.2</v>
      </c>
      <c r="I622" s="3">
        <f t="shared" si="165"/>
        <v>100.00000000000003</v>
      </c>
    </row>
    <row r="623" spans="1:9" x14ac:dyDescent="0.2">
      <c r="A623" s="6" t="s">
        <v>416</v>
      </c>
      <c r="B623" s="5" t="s">
        <v>403</v>
      </c>
      <c r="C623" s="5" t="s">
        <v>453</v>
      </c>
      <c r="D623" s="5" t="s">
        <v>387</v>
      </c>
      <c r="E623" s="20" t="s">
        <v>481</v>
      </c>
      <c r="F623" s="5" t="s">
        <v>430</v>
      </c>
      <c r="G623" s="3">
        <f>2973.7-1653.5</f>
        <v>1320.1999999999998</v>
      </c>
      <c r="H623" s="3">
        <v>1320.2</v>
      </c>
      <c r="I623" s="3">
        <f t="shared" ref="I623:I669" si="177">H623/G623*100</f>
        <v>100.00000000000003</v>
      </c>
    </row>
    <row r="624" spans="1:9" ht="45" x14ac:dyDescent="0.2">
      <c r="A624" s="6" t="s">
        <v>611</v>
      </c>
      <c r="B624" s="5" t="s">
        <v>403</v>
      </c>
      <c r="C624" s="5" t="s">
        <v>453</v>
      </c>
      <c r="D624" s="5" t="s">
        <v>387</v>
      </c>
      <c r="E624" s="20" t="s">
        <v>156</v>
      </c>
      <c r="F624" s="5"/>
      <c r="G624" s="3">
        <f t="shared" ref="G624:H627" si="178">G625</f>
        <v>140</v>
      </c>
      <c r="H624" s="3">
        <f t="shared" si="178"/>
        <v>45.7</v>
      </c>
      <c r="I624" s="3">
        <f t="shared" si="177"/>
        <v>32.642857142857146</v>
      </c>
    </row>
    <row r="625" spans="1:9" ht="30" x14ac:dyDescent="0.2">
      <c r="A625" s="23" t="s">
        <v>157</v>
      </c>
      <c r="B625" s="5" t="s">
        <v>403</v>
      </c>
      <c r="C625" s="5" t="s">
        <v>453</v>
      </c>
      <c r="D625" s="5" t="s">
        <v>387</v>
      </c>
      <c r="E625" s="20" t="s">
        <v>158</v>
      </c>
      <c r="F625" s="5"/>
      <c r="G625" s="3">
        <f t="shared" si="178"/>
        <v>140</v>
      </c>
      <c r="H625" s="3">
        <f t="shared" si="178"/>
        <v>45.7</v>
      </c>
      <c r="I625" s="3">
        <f t="shared" si="177"/>
        <v>32.642857142857146</v>
      </c>
    </row>
    <row r="626" spans="1:9" ht="30" x14ac:dyDescent="0.2">
      <c r="A626" s="26" t="s">
        <v>159</v>
      </c>
      <c r="B626" s="5" t="s">
        <v>403</v>
      </c>
      <c r="C626" s="5" t="s">
        <v>453</v>
      </c>
      <c r="D626" s="5" t="s">
        <v>387</v>
      </c>
      <c r="E626" s="20" t="s">
        <v>160</v>
      </c>
      <c r="F626" s="5"/>
      <c r="G626" s="3">
        <f t="shared" si="178"/>
        <v>140</v>
      </c>
      <c r="H626" s="3">
        <f t="shared" si="178"/>
        <v>45.7</v>
      </c>
      <c r="I626" s="3">
        <f t="shared" si="177"/>
        <v>32.642857142857146</v>
      </c>
    </row>
    <row r="627" spans="1:9" ht="45" x14ac:dyDescent="0.2">
      <c r="A627" s="6" t="s">
        <v>415</v>
      </c>
      <c r="B627" s="5" t="s">
        <v>403</v>
      </c>
      <c r="C627" s="5" t="s">
        <v>453</v>
      </c>
      <c r="D627" s="5" t="s">
        <v>387</v>
      </c>
      <c r="E627" s="20" t="s">
        <v>160</v>
      </c>
      <c r="F627" s="5" t="s">
        <v>429</v>
      </c>
      <c r="G627" s="3">
        <f t="shared" si="178"/>
        <v>140</v>
      </c>
      <c r="H627" s="3">
        <f t="shared" si="178"/>
        <v>45.7</v>
      </c>
      <c r="I627" s="3">
        <f t="shared" si="177"/>
        <v>32.642857142857146</v>
      </c>
    </row>
    <row r="628" spans="1:9" x14ac:dyDescent="0.2">
      <c r="A628" s="6" t="s">
        <v>416</v>
      </c>
      <c r="B628" s="5" t="s">
        <v>403</v>
      </c>
      <c r="C628" s="5" t="s">
        <v>453</v>
      </c>
      <c r="D628" s="5" t="s">
        <v>387</v>
      </c>
      <c r="E628" s="20" t="s">
        <v>160</v>
      </c>
      <c r="F628" s="5" t="s">
        <v>430</v>
      </c>
      <c r="G628" s="3">
        <f>140</f>
        <v>140</v>
      </c>
      <c r="H628" s="3">
        <v>45.7</v>
      </c>
      <c r="I628" s="3">
        <f t="shared" si="177"/>
        <v>32.642857142857146</v>
      </c>
    </row>
    <row r="629" spans="1:9" ht="60" x14ac:dyDescent="0.2">
      <c r="A629" s="21" t="s">
        <v>247</v>
      </c>
      <c r="B629" s="5" t="s">
        <v>403</v>
      </c>
      <c r="C629" s="5" t="s">
        <v>453</v>
      </c>
      <c r="D629" s="5" t="s">
        <v>387</v>
      </c>
      <c r="E629" s="20" t="s">
        <v>248</v>
      </c>
      <c r="F629" s="5"/>
      <c r="G629" s="3">
        <f t="shared" ref="G629:H633" si="179">G630</f>
        <v>3100</v>
      </c>
      <c r="H629" s="3">
        <f t="shared" si="179"/>
        <v>0</v>
      </c>
      <c r="I629" s="3">
        <f t="shared" si="177"/>
        <v>0</v>
      </c>
    </row>
    <row r="630" spans="1:9" ht="30" x14ac:dyDescent="0.2">
      <c r="A630" s="6" t="s">
        <v>596</v>
      </c>
      <c r="B630" s="5" t="s">
        <v>403</v>
      </c>
      <c r="C630" s="5" t="s">
        <v>453</v>
      </c>
      <c r="D630" s="5" t="s">
        <v>387</v>
      </c>
      <c r="E630" s="20" t="s">
        <v>593</v>
      </c>
      <c r="F630" s="5"/>
      <c r="G630" s="3">
        <f t="shared" si="179"/>
        <v>3100</v>
      </c>
      <c r="H630" s="3">
        <f t="shared" si="179"/>
        <v>0</v>
      </c>
      <c r="I630" s="3">
        <f t="shared" si="177"/>
        <v>0</v>
      </c>
    </row>
    <row r="631" spans="1:9" ht="60" x14ac:dyDescent="0.2">
      <c r="A631" s="6" t="s">
        <v>597</v>
      </c>
      <c r="B631" s="5" t="s">
        <v>403</v>
      </c>
      <c r="C631" s="5" t="s">
        <v>453</v>
      </c>
      <c r="D631" s="5" t="s">
        <v>387</v>
      </c>
      <c r="E631" s="20" t="s">
        <v>594</v>
      </c>
      <c r="F631" s="5"/>
      <c r="G631" s="3">
        <f t="shared" si="179"/>
        <v>3100</v>
      </c>
      <c r="H631" s="3">
        <f t="shared" si="179"/>
        <v>0</v>
      </c>
      <c r="I631" s="3">
        <f t="shared" si="177"/>
        <v>0</v>
      </c>
    </row>
    <row r="632" spans="1:9" ht="45" x14ac:dyDescent="0.2">
      <c r="A632" s="6" t="s">
        <v>598</v>
      </c>
      <c r="B632" s="5" t="s">
        <v>403</v>
      </c>
      <c r="C632" s="5" t="s">
        <v>453</v>
      </c>
      <c r="D632" s="5" t="s">
        <v>387</v>
      </c>
      <c r="E632" s="20" t="s">
        <v>595</v>
      </c>
      <c r="F632" s="5"/>
      <c r="G632" s="3">
        <f t="shared" si="179"/>
        <v>3100</v>
      </c>
      <c r="H632" s="3">
        <f t="shared" si="179"/>
        <v>0</v>
      </c>
      <c r="I632" s="3">
        <f t="shared" si="177"/>
        <v>0</v>
      </c>
    </row>
    <row r="633" spans="1:9" ht="45" x14ac:dyDescent="0.2">
      <c r="A633" s="6" t="s">
        <v>415</v>
      </c>
      <c r="B633" s="5" t="s">
        <v>403</v>
      </c>
      <c r="C633" s="5" t="s">
        <v>453</v>
      </c>
      <c r="D633" s="5" t="s">
        <v>387</v>
      </c>
      <c r="E633" s="20" t="s">
        <v>595</v>
      </c>
      <c r="F633" s="5" t="s">
        <v>429</v>
      </c>
      <c r="G633" s="3">
        <f t="shared" si="179"/>
        <v>3100</v>
      </c>
      <c r="H633" s="3">
        <f t="shared" si="179"/>
        <v>0</v>
      </c>
      <c r="I633" s="3">
        <f t="shared" si="177"/>
        <v>0</v>
      </c>
    </row>
    <row r="634" spans="1:9" x14ac:dyDescent="0.2">
      <c r="A634" s="6" t="s">
        <v>416</v>
      </c>
      <c r="B634" s="5" t="s">
        <v>403</v>
      </c>
      <c r="C634" s="5" t="s">
        <v>453</v>
      </c>
      <c r="D634" s="5" t="s">
        <v>387</v>
      </c>
      <c r="E634" s="20" t="s">
        <v>595</v>
      </c>
      <c r="F634" s="5" t="s">
        <v>430</v>
      </c>
      <c r="G634" s="3">
        <f>492.9+2576.1+31</f>
        <v>3100</v>
      </c>
      <c r="H634" s="3">
        <v>0</v>
      </c>
      <c r="I634" s="3">
        <f t="shared" si="177"/>
        <v>0</v>
      </c>
    </row>
    <row r="635" spans="1:9" x14ac:dyDescent="0.2">
      <c r="A635" s="21" t="s">
        <v>378</v>
      </c>
      <c r="B635" s="5" t="s">
        <v>403</v>
      </c>
      <c r="C635" s="5" t="s">
        <v>453</v>
      </c>
      <c r="D635" s="5" t="s">
        <v>387</v>
      </c>
      <c r="E635" s="20" t="s">
        <v>379</v>
      </c>
      <c r="F635" s="5"/>
      <c r="G635" s="3">
        <f t="shared" ref="G635:H637" si="180">G636</f>
        <v>2413.6999999999998</v>
      </c>
      <c r="H635" s="3">
        <f t="shared" si="180"/>
        <v>2413.6999999999998</v>
      </c>
      <c r="I635" s="3">
        <f t="shared" si="177"/>
        <v>100</v>
      </c>
    </row>
    <row r="636" spans="1:9" x14ac:dyDescent="0.2">
      <c r="A636" s="21" t="s">
        <v>536</v>
      </c>
      <c r="B636" s="5" t="s">
        <v>403</v>
      </c>
      <c r="C636" s="5" t="s">
        <v>453</v>
      </c>
      <c r="D636" s="5" t="s">
        <v>387</v>
      </c>
      <c r="E636" s="20" t="s">
        <v>537</v>
      </c>
      <c r="F636" s="5"/>
      <c r="G636" s="3">
        <f t="shared" si="180"/>
        <v>2413.6999999999998</v>
      </c>
      <c r="H636" s="3">
        <f t="shared" si="180"/>
        <v>2413.6999999999998</v>
      </c>
      <c r="I636" s="3">
        <f t="shared" si="177"/>
        <v>100</v>
      </c>
    </row>
    <row r="637" spans="1:9" ht="45" x14ac:dyDescent="0.2">
      <c r="A637" s="6" t="s">
        <v>415</v>
      </c>
      <c r="B637" s="5" t="s">
        <v>403</v>
      </c>
      <c r="C637" s="5" t="s">
        <v>453</v>
      </c>
      <c r="D637" s="5" t="s">
        <v>387</v>
      </c>
      <c r="E637" s="20" t="s">
        <v>537</v>
      </c>
      <c r="F637" s="5" t="s">
        <v>429</v>
      </c>
      <c r="G637" s="3">
        <f t="shared" si="180"/>
        <v>2413.6999999999998</v>
      </c>
      <c r="H637" s="3">
        <f t="shared" si="180"/>
        <v>2413.6999999999998</v>
      </c>
      <c r="I637" s="3">
        <f t="shared" si="177"/>
        <v>100</v>
      </c>
    </row>
    <row r="638" spans="1:9" x14ac:dyDescent="0.2">
      <c r="A638" s="6" t="s">
        <v>416</v>
      </c>
      <c r="B638" s="5" t="s">
        <v>403</v>
      </c>
      <c r="C638" s="5" t="s">
        <v>453</v>
      </c>
      <c r="D638" s="5" t="s">
        <v>387</v>
      </c>
      <c r="E638" s="20" t="s">
        <v>537</v>
      </c>
      <c r="F638" s="5" t="s">
        <v>430</v>
      </c>
      <c r="G638" s="3">
        <v>2413.6999999999998</v>
      </c>
      <c r="H638" s="3">
        <v>2413.6999999999998</v>
      </c>
      <c r="I638" s="3">
        <f t="shared" si="177"/>
        <v>100</v>
      </c>
    </row>
    <row r="639" spans="1:9" ht="30" x14ac:dyDescent="0.2">
      <c r="A639" s="6" t="s">
        <v>561</v>
      </c>
      <c r="B639" s="5" t="s">
        <v>403</v>
      </c>
      <c r="C639" s="5" t="s">
        <v>453</v>
      </c>
      <c r="D639" s="5" t="s">
        <v>407</v>
      </c>
      <c r="E639" s="20"/>
      <c r="F639" s="5"/>
      <c r="G639" s="3">
        <f>G640+G650</f>
        <v>426.8</v>
      </c>
      <c r="H639" s="3">
        <f>H640+H650</f>
        <v>417.6</v>
      </c>
      <c r="I639" s="3">
        <f t="shared" si="177"/>
        <v>97.844423617619498</v>
      </c>
    </row>
    <row r="640" spans="1:9" x14ac:dyDescent="0.2">
      <c r="A640" s="21" t="s">
        <v>8</v>
      </c>
      <c r="B640" s="5" t="s">
        <v>403</v>
      </c>
      <c r="C640" s="5" t="s">
        <v>453</v>
      </c>
      <c r="D640" s="5" t="s">
        <v>407</v>
      </c>
      <c r="E640" s="20" t="s">
        <v>9</v>
      </c>
      <c r="F640" s="5"/>
      <c r="G640" s="3">
        <f t="shared" ref="G640:H644" si="181">G641</f>
        <v>173.60000000000002</v>
      </c>
      <c r="H640" s="3">
        <f t="shared" si="181"/>
        <v>164.4</v>
      </c>
      <c r="I640" s="3">
        <f t="shared" si="177"/>
        <v>94.700460829493082</v>
      </c>
    </row>
    <row r="641" spans="1:9" x14ac:dyDescent="0.2">
      <c r="A641" s="21" t="s">
        <v>25</v>
      </c>
      <c r="B641" s="5" t="s">
        <v>403</v>
      </c>
      <c r="C641" s="5" t="s">
        <v>453</v>
      </c>
      <c r="D641" s="5" t="s">
        <v>407</v>
      </c>
      <c r="E641" s="20" t="s">
        <v>26</v>
      </c>
      <c r="F641" s="5"/>
      <c r="G641" s="3">
        <f t="shared" si="181"/>
        <v>173.60000000000002</v>
      </c>
      <c r="H641" s="3">
        <f t="shared" si="181"/>
        <v>164.4</v>
      </c>
      <c r="I641" s="3">
        <f t="shared" si="177"/>
        <v>94.700460829493082</v>
      </c>
    </row>
    <row r="642" spans="1:9" ht="45" x14ac:dyDescent="0.2">
      <c r="A642" s="21" t="s">
        <v>27</v>
      </c>
      <c r="B642" s="5" t="s">
        <v>403</v>
      </c>
      <c r="C642" s="5" t="s">
        <v>453</v>
      </c>
      <c r="D642" s="5" t="s">
        <v>407</v>
      </c>
      <c r="E642" s="20" t="s">
        <v>28</v>
      </c>
      <c r="F642" s="5"/>
      <c r="G642" s="3">
        <f t="shared" si="181"/>
        <v>173.60000000000002</v>
      </c>
      <c r="H642" s="3">
        <f t="shared" si="181"/>
        <v>164.4</v>
      </c>
      <c r="I642" s="3">
        <f t="shared" si="177"/>
        <v>94.700460829493082</v>
      </c>
    </row>
    <row r="643" spans="1:9" ht="30" x14ac:dyDescent="0.2">
      <c r="A643" s="23" t="s">
        <v>29</v>
      </c>
      <c r="B643" s="5" t="s">
        <v>403</v>
      </c>
      <c r="C643" s="5" t="s">
        <v>453</v>
      </c>
      <c r="D643" s="5" t="s">
        <v>407</v>
      </c>
      <c r="E643" s="20" t="s">
        <v>562</v>
      </c>
      <c r="F643" s="5"/>
      <c r="G643" s="3">
        <f>G644+G646+G648</f>
        <v>173.60000000000002</v>
      </c>
      <c r="H643" s="3">
        <f>H644+H646+H648</f>
        <v>164.4</v>
      </c>
      <c r="I643" s="3">
        <f t="shared" si="177"/>
        <v>94.700460829493082</v>
      </c>
    </row>
    <row r="644" spans="1:9" ht="75" x14ac:dyDescent="0.2">
      <c r="A644" s="6" t="s">
        <v>390</v>
      </c>
      <c r="B644" s="5" t="s">
        <v>403</v>
      </c>
      <c r="C644" s="5" t="s">
        <v>453</v>
      </c>
      <c r="D644" s="5" t="s">
        <v>407</v>
      </c>
      <c r="E644" s="20" t="s">
        <v>562</v>
      </c>
      <c r="F644" s="5" t="s">
        <v>391</v>
      </c>
      <c r="G644" s="3">
        <f t="shared" si="181"/>
        <v>149.60000000000002</v>
      </c>
      <c r="H644" s="3">
        <f t="shared" si="181"/>
        <v>149.6</v>
      </c>
      <c r="I644" s="3">
        <f t="shared" si="177"/>
        <v>99.999999999999972</v>
      </c>
    </row>
    <row r="645" spans="1:9" ht="30" x14ac:dyDescent="0.2">
      <c r="A645" s="6" t="s">
        <v>392</v>
      </c>
      <c r="B645" s="5" t="s">
        <v>403</v>
      </c>
      <c r="C645" s="5" t="s">
        <v>453</v>
      </c>
      <c r="D645" s="5" t="s">
        <v>407</v>
      </c>
      <c r="E645" s="20" t="s">
        <v>562</v>
      </c>
      <c r="F645" s="5" t="s">
        <v>393</v>
      </c>
      <c r="G645" s="3">
        <f>610-14-446.4</f>
        <v>149.60000000000002</v>
      </c>
      <c r="H645" s="3">
        <v>149.6</v>
      </c>
      <c r="I645" s="3">
        <f t="shared" si="177"/>
        <v>99.999999999999972</v>
      </c>
    </row>
    <row r="646" spans="1:9" ht="30" x14ac:dyDescent="0.2">
      <c r="A646" s="6" t="s">
        <v>394</v>
      </c>
      <c r="B646" s="5" t="s">
        <v>403</v>
      </c>
      <c r="C646" s="5" t="s">
        <v>453</v>
      </c>
      <c r="D646" s="5" t="s">
        <v>407</v>
      </c>
      <c r="E646" s="20" t="s">
        <v>562</v>
      </c>
      <c r="F646" s="5" t="s">
        <v>395</v>
      </c>
      <c r="G646" s="3">
        <f>G647</f>
        <v>14</v>
      </c>
      <c r="H646" s="3">
        <f>H647</f>
        <v>14</v>
      </c>
      <c r="I646" s="3">
        <f t="shared" si="177"/>
        <v>100</v>
      </c>
    </row>
    <row r="647" spans="1:9" ht="45" x14ac:dyDescent="0.2">
      <c r="A647" s="6" t="s">
        <v>396</v>
      </c>
      <c r="B647" s="5" t="s">
        <v>403</v>
      </c>
      <c r="C647" s="5" t="s">
        <v>453</v>
      </c>
      <c r="D647" s="5" t="s">
        <v>407</v>
      </c>
      <c r="E647" s="20" t="s">
        <v>562</v>
      </c>
      <c r="F647" s="5" t="s">
        <v>397</v>
      </c>
      <c r="G647" s="3">
        <f>14+106.1-106.1</f>
        <v>14</v>
      </c>
      <c r="H647" s="3">
        <v>14</v>
      </c>
      <c r="I647" s="3">
        <f t="shared" si="177"/>
        <v>100</v>
      </c>
    </row>
    <row r="648" spans="1:9" x14ac:dyDescent="0.2">
      <c r="A648" s="6" t="s">
        <v>398</v>
      </c>
      <c r="B648" s="5" t="s">
        <v>403</v>
      </c>
      <c r="C648" s="5" t="s">
        <v>453</v>
      </c>
      <c r="D648" s="5" t="s">
        <v>407</v>
      </c>
      <c r="E648" s="20" t="s">
        <v>562</v>
      </c>
      <c r="F648" s="5" t="s">
        <v>399</v>
      </c>
      <c r="G648" s="3">
        <f>G649</f>
        <v>10</v>
      </c>
      <c r="H648" s="3">
        <f>H649</f>
        <v>0.8</v>
      </c>
      <c r="I648" s="3">
        <f t="shared" si="177"/>
        <v>8</v>
      </c>
    </row>
    <row r="649" spans="1:9" x14ac:dyDescent="0.2">
      <c r="A649" s="58" t="s">
        <v>400</v>
      </c>
      <c r="B649" s="5" t="s">
        <v>403</v>
      </c>
      <c r="C649" s="5" t="s">
        <v>453</v>
      </c>
      <c r="D649" s="5" t="s">
        <v>407</v>
      </c>
      <c r="E649" s="20" t="s">
        <v>562</v>
      </c>
      <c r="F649" s="5" t="s">
        <v>401</v>
      </c>
      <c r="G649" s="3">
        <v>10</v>
      </c>
      <c r="H649" s="3">
        <v>0.8</v>
      </c>
      <c r="I649" s="3">
        <f t="shared" si="177"/>
        <v>8</v>
      </c>
    </row>
    <row r="650" spans="1:9" x14ac:dyDescent="0.2">
      <c r="A650" s="21" t="s">
        <v>378</v>
      </c>
      <c r="B650" s="5" t="s">
        <v>403</v>
      </c>
      <c r="C650" s="5" t="s">
        <v>453</v>
      </c>
      <c r="D650" s="5" t="s">
        <v>407</v>
      </c>
      <c r="E650" s="20" t="s">
        <v>379</v>
      </c>
      <c r="F650" s="5"/>
      <c r="G650" s="3">
        <f t="shared" ref="G650:H652" si="182">G651</f>
        <v>253.2</v>
      </c>
      <c r="H650" s="3">
        <f t="shared" si="182"/>
        <v>253.2</v>
      </c>
      <c r="I650" s="3">
        <f t="shared" si="177"/>
        <v>100</v>
      </c>
    </row>
    <row r="651" spans="1:9" x14ac:dyDescent="0.2">
      <c r="A651" s="21" t="s">
        <v>536</v>
      </c>
      <c r="B651" s="5" t="s">
        <v>403</v>
      </c>
      <c r="C651" s="5" t="s">
        <v>453</v>
      </c>
      <c r="D651" s="5" t="s">
        <v>407</v>
      </c>
      <c r="E651" s="20" t="s">
        <v>537</v>
      </c>
      <c r="F651" s="5"/>
      <c r="G651" s="3">
        <f t="shared" si="182"/>
        <v>253.2</v>
      </c>
      <c r="H651" s="3">
        <f t="shared" si="182"/>
        <v>253.2</v>
      </c>
      <c r="I651" s="3">
        <f t="shared" si="177"/>
        <v>100</v>
      </c>
    </row>
    <row r="652" spans="1:9" ht="30" x14ac:dyDescent="0.2">
      <c r="A652" s="6" t="s">
        <v>394</v>
      </c>
      <c r="B652" s="5" t="s">
        <v>403</v>
      </c>
      <c r="C652" s="5" t="s">
        <v>453</v>
      </c>
      <c r="D652" s="5" t="s">
        <v>407</v>
      </c>
      <c r="E652" s="20" t="s">
        <v>537</v>
      </c>
      <c r="F652" s="30">
        <v>200</v>
      </c>
      <c r="G652" s="3">
        <f t="shared" si="182"/>
        <v>253.2</v>
      </c>
      <c r="H652" s="3">
        <f t="shared" si="182"/>
        <v>253.2</v>
      </c>
      <c r="I652" s="3">
        <f t="shared" si="177"/>
        <v>100</v>
      </c>
    </row>
    <row r="653" spans="1:9" ht="45" x14ac:dyDescent="0.2">
      <c r="A653" s="6" t="s">
        <v>396</v>
      </c>
      <c r="B653" s="5" t="s">
        <v>403</v>
      </c>
      <c r="C653" s="5" t="s">
        <v>453</v>
      </c>
      <c r="D653" s="5" t="s">
        <v>407</v>
      </c>
      <c r="E653" s="20" t="s">
        <v>537</v>
      </c>
      <c r="F653" s="30">
        <v>240</v>
      </c>
      <c r="G653" s="3">
        <v>253.2</v>
      </c>
      <c r="H653" s="3">
        <v>253.2</v>
      </c>
      <c r="I653" s="3">
        <f t="shared" si="177"/>
        <v>100</v>
      </c>
    </row>
    <row r="654" spans="1:9" x14ac:dyDescent="0.2">
      <c r="A654" s="4" t="s">
        <v>454</v>
      </c>
      <c r="B654" s="5" t="s">
        <v>403</v>
      </c>
      <c r="C654" s="5" t="s">
        <v>432</v>
      </c>
      <c r="D654" s="5"/>
      <c r="E654" s="5"/>
      <c r="F654" s="5"/>
      <c r="G654" s="3">
        <f>G655+G662+G688</f>
        <v>42238.9</v>
      </c>
      <c r="H654" s="3">
        <f>H655+H662+H688</f>
        <v>41247.300000000003</v>
      </c>
      <c r="I654" s="3">
        <f t="shared" si="177"/>
        <v>97.652400985821131</v>
      </c>
    </row>
    <row r="655" spans="1:9" x14ac:dyDescent="0.2">
      <c r="A655" s="4" t="s">
        <v>455</v>
      </c>
      <c r="B655" s="5" t="s">
        <v>403</v>
      </c>
      <c r="C655" s="5" t="s">
        <v>432</v>
      </c>
      <c r="D655" s="5" t="s">
        <v>387</v>
      </c>
      <c r="E655" s="5"/>
      <c r="F655" s="5"/>
      <c r="G655" s="3">
        <f t="shared" ref="G655:H660" si="183">G656</f>
        <v>7571.2000000000007</v>
      </c>
      <c r="H655" s="3">
        <f t="shared" si="183"/>
        <v>7571.1</v>
      </c>
      <c r="I655" s="3">
        <f t="shared" si="177"/>
        <v>99.998679205409971</v>
      </c>
    </row>
    <row r="656" spans="1:9" ht="30" x14ac:dyDescent="0.2">
      <c r="A656" s="21" t="s">
        <v>71</v>
      </c>
      <c r="B656" s="5" t="s">
        <v>403</v>
      </c>
      <c r="C656" s="5" t="s">
        <v>432</v>
      </c>
      <c r="D656" s="5" t="s">
        <v>387</v>
      </c>
      <c r="E656" s="20" t="s">
        <v>72</v>
      </c>
      <c r="F656" s="5"/>
      <c r="G656" s="3">
        <f t="shared" si="183"/>
        <v>7571.2000000000007</v>
      </c>
      <c r="H656" s="3">
        <f t="shared" si="183"/>
        <v>7571.1</v>
      </c>
      <c r="I656" s="3">
        <f t="shared" si="177"/>
        <v>99.998679205409971</v>
      </c>
    </row>
    <row r="657" spans="1:9" ht="30" x14ac:dyDescent="0.2">
      <c r="A657" s="21" t="s">
        <v>73</v>
      </c>
      <c r="B657" s="5" t="s">
        <v>403</v>
      </c>
      <c r="C657" s="5" t="s">
        <v>432</v>
      </c>
      <c r="D657" s="5" t="s">
        <v>387</v>
      </c>
      <c r="E657" s="20" t="s">
        <v>74</v>
      </c>
      <c r="F657" s="5"/>
      <c r="G657" s="3">
        <f t="shared" si="183"/>
        <v>7571.2000000000007</v>
      </c>
      <c r="H657" s="3">
        <f t="shared" si="183"/>
        <v>7571.1</v>
      </c>
      <c r="I657" s="3">
        <f t="shared" si="177"/>
        <v>99.998679205409971</v>
      </c>
    </row>
    <row r="658" spans="1:9" ht="45" x14ac:dyDescent="0.2">
      <c r="A658" s="21" t="s">
        <v>81</v>
      </c>
      <c r="B658" s="5" t="s">
        <v>403</v>
      </c>
      <c r="C658" s="5" t="s">
        <v>432</v>
      </c>
      <c r="D658" s="5" t="s">
        <v>387</v>
      </c>
      <c r="E658" s="20" t="s">
        <v>82</v>
      </c>
      <c r="F658" s="5"/>
      <c r="G658" s="3">
        <f t="shared" si="183"/>
        <v>7571.2000000000007</v>
      </c>
      <c r="H658" s="3">
        <f t="shared" si="183"/>
        <v>7571.1</v>
      </c>
      <c r="I658" s="3">
        <f t="shared" si="177"/>
        <v>99.998679205409971</v>
      </c>
    </row>
    <row r="659" spans="1:9" ht="45" x14ac:dyDescent="0.2">
      <c r="A659" s="23" t="s">
        <v>83</v>
      </c>
      <c r="B659" s="5" t="s">
        <v>403</v>
      </c>
      <c r="C659" s="5" t="s">
        <v>432</v>
      </c>
      <c r="D659" s="5" t="s">
        <v>387</v>
      </c>
      <c r="E659" s="20" t="s">
        <v>84</v>
      </c>
      <c r="F659" s="5"/>
      <c r="G659" s="3">
        <f t="shared" si="183"/>
        <v>7571.2000000000007</v>
      </c>
      <c r="H659" s="3">
        <f t="shared" si="183"/>
        <v>7571.1</v>
      </c>
      <c r="I659" s="3">
        <f t="shared" si="177"/>
        <v>99.998679205409971</v>
      </c>
    </row>
    <row r="660" spans="1:9" ht="30" x14ac:dyDescent="0.2">
      <c r="A660" s="58" t="s">
        <v>408</v>
      </c>
      <c r="B660" s="5" t="s">
        <v>403</v>
      </c>
      <c r="C660" s="5" t="s">
        <v>432</v>
      </c>
      <c r="D660" s="5" t="s">
        <v>387</v>
      </c>
      <c r="E660" s="20" t="s">
        <v>84</v>
      </c>
      <c r="F660" s="5" t="s">
        <v>409</v>
      </c>
      <c r="G660" s="3">
        <f t="shared" si="183"/>
        <v>7571.2000000000007</v>
      </c>
      <c r="H660" s="3">
        <f t="shared" si="183"/>
        <v>7571.1</v>
      </c>
      <c r="I660" s="3">
        <f t="shared" si="177"/>
        <v>99.998679205409971</v>
      </c>
    </row>
    <row r="661" spans="1:9" ht="30" x14ac:dyDescent="0.2">
      <c r="A661" s="10" t="s">
        <v>410</v>
      </c>
      <c r="B661" s="5" t="s">
        <v>403</v>
      </c>
      <c r="C661" s="5" t="s">
        <v>432</v>
      </c>
      <c r="D661" s="5" t="s">
        <v>387</v>
      </c>
      <c r="E661" s="20" t="s">
        <v>84</v>
      </c>
      <c r="F661" s="12" t="s">
        <v>411</v>
      </c>
      <c r="G661" s="3">
        <f>6795.6+250+525.6</f>
        <v>7571.2000000000007</v>
      </c>
      <c r="H661" s="3">
        <v>7571.1</v>
      </c>
      <c r="I661" s="3">
        <f t="shared" si="177"/>
        <v>99.998679205409971</v>
      </c>
    </row>
    <row r="662" spans="1:9" x14ac:dyDescent="0.2">
      <c r="A662" s="4" t="s">
        <v>456</v>
      </c>
      <c r="B662" s="5" t="s">
        <v>403</v>
      </c>
      <c r="C662" s="5" t="s">
        <v>432</v>
      </c>
      <c r="D662" s="5" t="s">
        <v>389</v>
      </c>
      <c r="E662" s="5"/>
      <c r="F662" s="5"/>
      <c r="G662" s="3">
        <f t="shared" ref="G662:H662" si="184">G663+G669+G677</f>
        <v>19637</v>
      </c>
      <c r="H662" s="3">
        <f t="shared" si="184"/>
        <v>19121.7</v>
      </c>
      <c r="I662" s="3">
        <f t="shared" si="177"/>
        <v>97.3758720782197</v>
      </c>
    </row>
    <row r="663" spans="1:9" x14ac:dyDescent="0.2">
      <c r="A663" s="18" t="s">
        <v>0</v>
      </c>
      <c r="B663" s="5" t="s">
        <v>403</v>
      </c>
      <c r="C663" s="5" t="s">
        <v>432</v>
      </c>
      <c r="D663" s="5" t="s">
        <v>389</v>
      </c>
      <c r="E663" s="12" t="s">
        <v>1</v>
      </c>
      <c r="F663" s="12"/>
      <c r="G663" s="11">
        <f t="shared" ref="G663:H663" si="185">G664</f>
        <v>1614.4</v>
      </c>
      <c r="H663" s="11">
        <f t="shared" si="185"/>
        <v>1614.4</v>
      </c>
      <c r="I663" s="3">
        <f t="shared" si="177"/>
        <v>100</v>
      </c>
    </row>
    <row r="664" spans="1:9" ht="30" x14ac:dyDescent="0.2">
      <c r="A664" s="19" t="s">
        <v>3</v>
      </c>
      <c r="B664" s="5" t="s">
        <v>403</v>
      </c>
      <c r="C664" s="5" t="s">
        <v>432</v>
      </c>
      <c r="D664" s="5" t="s">
        <v>389</v>
      </c>
      <c r="E664" s="20" t="s">
        <v>4</v>
      </c>
      <c r="F664" s="5"/>
      <c r="G664" s="11">
        <f t="shared" ref="G664:H667" si="186">G665</f>
        <v>1614.4</v>
      </c>
      <c r="H664" s="11">
        <f t="shared" si="186"/>
        <v>1614.4</v>
      </c>
      <c r="I664" s="3">
        <f t="shared" si="177"/>
        <v>100</v>
      </c>
    </row>
    <row r="665" spans="1:9" ht="45" x14ac:dyDescent="0.2">
      <c r="A665" s="19" t="s">
        <v>5</v>
      </c>
      <c r="B665" s="5" t="s">
        <v>403</v>
      </c>
      <c r="C665" s="5" t="s">
        <v>432</v>
      </c>
      <c r="D665" s="5" t="s">
        <v>389</v>
      </c>
      <c r="E665" s="20" t="s">
        <v>6</v>
      </c>
      <c r="F665" s="5"/>
      <c r="G665" s="11">
        <f t="shared" si="186"/>
        <v>1614.4</v>
      </c>
      <c r="H665" s="11">
        <f t="shared" si="186"/>
        <v>1614.4</v>
      </c>
      <c r="I665" s="3">
        <f t="shared" si="177"/>
        <v>100</v>
      </c>
    </row>
    <row r="666" spans="1:9" ht="90" x14ac:dyDescent="0.2">
      <c r="A666" s="21" t="s">
        <v>2</v>
      </c>
      <c r="B666" s="5" t="s">
        <v>403</v>
      </c>
      <c r="C666" s="5" t="s">
        <v>432</v>
      </c>
      <c r="D666" s="5" t="s">
        <v>389</v>
      </c>
      <c r="E666" s="20" t="s">
        <v>7</v>
      </c>
      <c r="F666" s="5"/>
      <c r="G666" s="11">
        <f t="shared" si="186"/>
        <v>1614.4</v>
      </c>
      <c r="H666" s="11">
        <f t="shared" si="186"/>
        <v>1614.4</v>
      </c>
      <c r="I666" s="3">
        <f t="shared" si="177"/>
        <v>100</v>
      </c>
    </row>
    <row r="667" spans="1:9" ht="30" x14ac:dyDescent="0.2">
      <c r="A667" s="13" t="s">
        <v>408</v>
      </c>
      <c r="B667" s="5" t="s">
        <v>403</v>
      </c>
      <c r="C667" s="5" t="s">
        <v>432</v>
      </c>
      <c r="D667" s="5" t="s">
        <v>389</v>
      </c>
      <c r="E667" s="20" t="s">
        <v>7</v>
      </c>
      <c r="F667" s="12" t="s">
        <v>409</v>
      </c>
      <c r="G667" s="11">
        <f t="shared" si="186"/>
        <v>1614.4</v>
      </c>
      <c r="H667" s="11">
        <f t="shared" si="186"/>
        <v>1614.4</v>
      </c>
      <c r="I667" s="3">
        <f t="shared" si="177"/>
        <v>100</v>
      </c>
    </row>
    <row r="668" spans="1:9" ht="30" x14ac:dyDescent="0.2">
      <c r="A668" s="13" t="s">
        <v>457</v>
      </c>
      <c r="B668" s="5" t="s">
        <v>403</v>
      </c>
      <c r="C668" s="5" t="s">
        <v>432</v>
      </c>
      <c r="D668" s="5" t="s">
        <v>389</v>
      </c>
      <c r="E668" s="20" t="s">
        <v>7</v>
      </c>
      <c r="F668" s="12" t="s">
        <v>458</v>
      </c>
      <c r="G668" s="30">
        <f>1064.5+439+110.9</f>
        <v>1614.4</v>
      </c>
      <c r="H668" s="30">
        <v>1614.4</v>
      </c>
      <c r="I668" s="3">
        <f t="shared" si="177"/>
        <v>100</v>
      </c>
    </row>
    <row r="669" spans="1:9" ht="30" x14ac:dyDescent="0.2">
      <c r="A669" s="21" t="s">
        <v>71</v>
      </c>
      <c r="B669" s="5" t="s">
        <v>403</v>
      </c>
      <c r="C669" s="5" t="s">
        <v>432</v>
      </c>
      <c r="D669" s="5" t="s">
        <v>389</v>
      </c>
      <c r="E669" s="20" t="s">
        <v>72</v>
      </c>
      <c r="F669" s="30"/>
      <c r="G669" s="11">
        <f t="shared" ref="G669:H671" si="187">G670</f>
        <v>16311</v>
      </c>
      <c r="H669" s="11">
        <f t="shared" si="187"/>
        <v>15889.9</v>
      </c>
      <c r="I669" s="3">
        <f t="shared" si="177"/>
        <v>97.418306664214327</v>
      </c>
    </row>
    <row r="670" spans="1:9" ht="30" x14ac:dyDescent="0.2">
      <c r="A670" s="21" t="s">
        <v>73</v>
      </c>
      <c r="B670" s="5" t="s">
        <v>403</v>
      </c>
      <c r="C670" s="5" t="s">
        <v>432</v>
      </c>
      <c r="D670" s="5" t="s">
        <v>389</v>
      </c>
      <c r="E670" s="20" t="s">
        <v>74</v>
      </c>
      <c r="F670" s="30"/>
      <c r="G670" s="11">
        <f t="shared" si="187"/>
        <v>16311</v>
      </c>
      <c r="H670" s="11">
        <f t="shared" si="187"/>
        <v>15889.9</v>
      </c>
      <c r="I670" s="3">
        <f t="shared" ref="I670:I725" si="188">H670/G670*100</f>
        <v>97.418306664214327</v>
      </c>
    </row>
    <row r="671" spans="1:9" ht="75" x14ac:dyDescent="0.2">
      <c r="A671" s="21" t="s">
        <v>75</v>
      </c>
      <c r="B671" s="5" t="s">
        <v>403</v>
      </c>
      <c r="C671" s="5" t="s">
        <v>432</v>
      </c>
      <c r="D671" s="5" t="s">
        <v>389</v>
      </c>
      <c r="E671" s="20" t="s">
        <v>76</v>
      </c>
      <c r="F671" s="30"/>
      <c r="G671" s="11">
        <f t="shared" si="187"/>
        <v>16311</v>
      </c>
      <c r="H671" s="11">
        <f t="shared" si="187"/>
        <v>15889.9</v>
      </c>
      <c r="I671" s="3">
        <f t="shared" si="188"/>
        <v>97.418306664214327</v>
      </c>
    </row>
    <row r="672" spans="1:9" ht="30" x14ac:dyDescent="0.2">
      <c r="A672" s="25" t="s">
        <v>77</v>
      </c>
      <c r="B672" s="5" t="s">
        <v>403</v>
      </c>
      <c r="C672" s="5" t="s">
        <v>432</v>
      </c>
      <c r="D672" s="5" t="s">
        <v>389</v>
      </c>
      <c r="E672" s="20" t="s">
        <v>78</v>
      </c>
      <c r="F672" s="30"/>
      <c r="G672" s="11">
        <f t="shared" ref="G672:H672" si="189">G673+G675</f>
        <v>16311</v>
      </c>
      <c r="H672" s="11">
        <f t="shared" si="189"/>
        <v>15889.9</v>
      </c>
      <c r="I672" s="3">
        <f t="shared" si="188"/>
        <v>97.418306664214327</v>
      </c>
    </row>
    <row r="673" spans="1:9" ht="30" x14ac:dyDescent="0.2">
      <c r="A673" s="6" t="s">
        <v>394</v>
      </c>
      <c r="B673" s="5" t="s">
        <v>403</v>
      </c>
      <c r="C673" s="5" t="s">
        <v>432</v>
      </c>
      <c r="D673" s="5" t="s">
        <v>389</v>
      </c>
      <c r="E673" s="20" t="s">
        <v>78</v>
      </c>
      <c r="F673" s="5" t="s">
        <v>395</v>
      </c>
      <c r="G673" s="11">
        <f t="shared" ref="G673:H673" si="190">G674</f>
        <v>121.4</v>
      </c>
      <c r="H673" s="11">
        <f t="shared" si="190"/>
        <v>118.3</v>
      </c>
      <c r="I673" s="3">
        <f t="shared" si="188"/>
        <v>97.446457990115306</v>
      </c>
    </row>
    <row r="674" spans="1:9" ht="45" x14ac:dyDescent="0.2">
      <c r="A674" s="6" t="s">
        <v>396</v>
      </c>
      <c r="B674" s="5" t="s">
        <v>403</v>
      </c>
      <c r="C674" s="5" t="s">
        <v>432</v>
      </c>
      <c r="D674" s="5" t="s">
        <v>389</v>
      </c>
      <c r="E674" s="20" t="s">
        <v>78</v>
      </c>
      <c r="F674" s="5" t="s">
        <v>397</v>
      </c>
      <c r="G674" s="11">
        <f>106+15.4</f>
        <v>121.4</v>
      </c>
      <c r="H674" s="11">
        <v>118.3</v>
      </c>
      <c r="I674" s="3">
        <f t="shared" si="188"/>
        <v>97.446457990115306</v>
      </c>
    </row>
    <row r="675" spans="1:9" ht="30" x14ac:dyDescent="0.2">
      <c r="A675" s="13" t="s">
        <v>408</v>
      </c>
      <c r="B675" s="5" t="s">
        <v>403</v>
      </c>
      <c r="C675" s="5" t="s">
        <v>432</v>
      </c>
      <c r="D675" s="5" t="s">
        <v>389</v>
      </c>
      <c r="E675" s="20" t="s">
        <v>78</v>
      </c>
      <c r="F675" s="5" t="s">
        <v>409</v>
      </c>
      <c r="G675" s="11">
        <f t="shared" ref="G675:H675" si="191">G676</f>
        <v>16189.6</v>
      </c>
      <c r="H675" s="11">
        <f t="shared" si="191"/>
        <v>15771.6</v>
      </c>
      <c r="I675" s="3">
        <f t="shared" si="188"/>
        <v>97.41809556752483</v>
      </c>
    </row>
    <row r="676" spans="1:9" ht="30" x14ac:dyDescent="0.2">
      <c r="A676" s="10" t="s">
        <v>410</v>
      </c>
      <c r="B676" s="5" t="s">
        <v>403</v>
      </c>
      <c r="C676" s="5" t="s">
        <v>432</v>
      </c>
      <c r="D676" s="5" t="s">
        <v>389</v>
      </c>
      <c r="E676" s="20" t="s">
        <v>78</v>
      </c>
      <c r="F676" s="5" t="s">
        <v>411</v>
      </c>
      <c r="G676" s="11">
        <f>14205+1984.6</f>
        <v>16189.6</v>
      </c>
      <c r="H676" s="11">
        <v>15771.6</v>
      </c>
      <c r="I676" s="3">
        <f t="shared" si="188"/>
        <v>97.41809556752483</v>
      </c>
    </row>
    <row r="677" spans="1:9" x14ac:dyDescent="0.2">
      <c r="A677" s="21" t="s">
        <v>170</v>
      </c>
      <c r="B677" s="5" t="s">
        <v>403</v>
      </c>
      <c r="C677" s="5" t="s">
        <v>432</v>
      </c>
      <c r="D677" s="5" t="s">
        <v>389</v>
      </c>
      <c r="E677" s="20" t="s">
        <v>171</v>
      </c>
      <c r="F677" s="5"/>
      <c r="G677" s="11">
        <f t="shared" ref="G677:H677" si="192">G678+G683</f>
        <v>1711.6</v>
      </c>
      <c r="H677" s="11">
        <f t="shared" si="192"/>
        <v>1617.4</v>
      </c>
      <c r="I677" s="3">
        <f t="shared" si="188"/>
        <v>94.496377658331397</v>
      </c>
    </row>
    <row r="678" spans="1:9" x14ac:dyDescent="0.2">
      <c r="A678" s="21" t="s">
        <v>184</v>
      </c>
      <c r="B678" s="5" t="s">
        <v>403</v>
      </c>
      <c r="C678" s="5" t="s">
        <v>432</v>
      </c>
      <c r="D678" s="5" t="s">
        <v>389</v>
      </c>
      <c r="E678" s="20" t="s">
        <v>185</v>
      </c>
      <c r="F678" s="5"/>
      <c r="G678" s="11">
        <f t="shared" ref="G678:H681" si="193">G679</f>
        <v>460.6</v>
      </c>
      <c r="H678" s="11">
        <f t="shared" si="193"/>
        <v>448.2</v>
      </c>
      <c r="I678" s="3">
        <f t="shared" si="188"/>
        <v>97.307859313938337</v>
      </c>
    </row>
    <row r="679" spans="1:9" ht="60" x14ac:dyDescent="0.2">
      <c r="A679" s="21" t="s">
        <v>186</v>
      </c>
      <c r="B679" s="5" t="s">
        <v>403</v>
      </c>
      <c r="C679" s="5" t="s">
        <v>432</v>
      </c>
      <c r="D679" s="5" t="s">
        <v>389</v>
      </c>
      <c r="E679" s="20" t="s">
        <v>187</v>
      </c>
      <c r="F679" s="5"/>
      <c r="G679" s="11">
        <f t="shared" si="193"/>
        <v>460.6</v>
      </c>
      <c r="H679" s="11">
        <f t="shared" si="193"/>
        <v>448.2</v>
      </c>
      <c r="I679" s="3">
        <f t="shared" si="188"/>
        <v>97.307859313938337</v>
      </c>
    </row>
    <row r="680" spans="1:9" ht="30" x14ac:dyDescent="0.2">
      <c r="A680" s="21" t="s">
        <v>188</v>
      </c>
      <c r="B680" s="5" t="s">
        <v>403</v>
      </c>
      <c r="C680" s="5" t="s">
        <v>432</v>
      </c>
      <c r="D680" s="5" t="s">
        <v>389</v>
      </c>
      <c r="E680" s="20" t="s">
        <v>189</v>
      </c>
      <c r="F680" s="30"/>
      <c r="G680" s="11">
        <f t="shared" si="193"/>
        <v>460.6</v>
      </c>
      <c r="H680" s="11">
        <f t="shared" si="193"/>
        <v>448.2</v>
      </c>
      <c r="I680" s="3">
        <f t="shared" si="188"/>
        <v>97.307859313938337</v>
      </c>
    </row>
    <row r="681" spans="1:9" ht="30" x14ac:dyDescent="0.2">
      <c r="A681" s="58" t="s">
        <v>408</v>
      </c>
      <c r="B681" s="5" t="s">
        <v>403</v>
      </c>
      <c r="C681" s="5" t="s">
        <v>432</v>
      </c>
      <c r="D681" s="5" t="s">
        <v>389</v>
      </c>
      <c r="E681" s="20" t="s">
        <v>189</v>
      </c>
      <c r="F681" s="5" t="s">
        <v>409</v>
      </c>
      <c r="G681" s="11">
        <f t="shared" si="193"/>
        <v>460.6</v>
      </c>
      <c r="H681" s="11">
        <f t="shared" si="193"/>
        <v>448.2</v>
      </c>
      <c r="I681" s="3">
        <f t="shared" si="188"/>
        <v>97.307859313938337</v>
      </c>
    </row>
    <row r="682" spans="1:9" ht="30" x14ac:dyDescent="0.2">
      <c r="A682" s="10" t="s">
        <v>410</v>
      </c>
      <c r="B682" s="5" t="s">
        <v>403</v>
      </c>
      <c r="C682" s="5" t="s">
        <v>432</v>
      </c>
      <c r="D682" s="5" t="s">
        <v>389</v>
      </c>
      <c r="E682" s="20" t="s">
        <v>189</v>
      </c>
      <c r="F682" s="5" t="s">
        <v>411</v>
      </c>
      <c r="G682" s="11">
        <f>737-273-3.4</f>
        <v>460.6</v>
      </c>
      <c r="H682" s="11">
        <v>448.2</v>
      </c>
      <c r="I682" s="3">
        <f t="shared" si="188"/>
        <v>97.307859313938337</v>
      </c>
    </row>
    <row r="683" spans="1:9" ht="45" x14ac:dyDescent="0.2">
      <c r="A683" s="21" t="s">
        <v>191</v>
      </c>
      <c r="B683" s="5" t="s">
        <v>403</v>
      </c>
      <c r="C683" s="5" t="s">
        <v>432</v>
      </c>
      <c r="D683" s="5" t="s">
        <v>389</v>
      </c>
      <c r="E683" s="20" t="s">
        <v>192</v>
      </c>
      <c r="F683" s="5"/>
      <c r="G683" s="11">
        <f t="shared" ref="G683:H683" si="194">G684</f>
        <v>1251</v>
      </c>
      <c r="H683" s="11">
        <f t="shared" si="194"/>
        <v>1169.2</v>
      </c>
      <c r="I683" s="3">
        <f t="shared" si="188"/>
        <v>93.461231015187849</v>
      </c>
    </row>
    <row r="684" spans="1:9" ht="105" x14ac:dyDescent="0.2">
      <c r="A684" s="23" t="s">
        <v>193</v>
      </c>
      <c r="B684" s="5" t="s">
        <v>403</v>
      </c>
      <c r="C684" s="5" t="s">
        <v>432</v>
      </c>
      <c r="D684" s="5" t="s">
        <v>389</v>
      </c>
      <c r="E684" s="20" t="s">
        <v>194</v>
      </c>
      <c r="F684" s="5"/>
      <c r="G684" s="11">
        <f t="shared" ref="G684:H686" si="195">G685</f>
        <v>1251</v>
      </c>
      <c r="H684" s="11">
        <f t="shared" si="195"/>
        <v>1169.2</v>
      </c>
      <c r="I684" s="3">
        <f t="shared" si="188"/>
        <v>93.461231015187849</v>
      </c>
    </row>
    <row r="685" spans="1:9" ht="75" x14ac:dyDescent="0.2">
      <c r="A685" s="21" t="s">
        <v>195</v>
      </c>
      <c r="B685" s="5" t="s">
        <v>403</v>
      </c>
      <c r="C685" s="5" t="s">
        <v>432</v>
      </c>
      <c r="D685" s="5" t="s">
        <v>389</v>
      </c>
      <c r="E685" s="20" t="s">
        <v>196</v>
      </c>
      <c r="F685" s="5"/>
      <c r="G685" s="11">
        <f t="shared" si="195"/>
        <v>1251</v>
      </c>
      <c r="H685" s="11">
        <f t="shared" si="195"/>
        <v>1169.2</v>
      </c>
      <c r="I685" s="3">
        <f t="shared" si="188"/>
        <v>93.461231015187849</v>
      </c>
    </row>
    <row r="686" spans="1:9" ht="30" x14ac:dyDescent="0.2">
      <c r="A686" s="58" t="s">
        <v>408</v>
      </c>
      <c r="B686" s="5" t="s">
        <v>403</v>
      </c>
      <c r="C686" s="5" t="s">
        <v>432</v>
      </c>
      <c r="D686" s="5" t="s">
        <v>389</v>
      </c>
      <c r="E686" s="20" t="s">
        <v>196</v>
      </c>
      <c r="F686" s="5" t="s">
        <v>409</v>
      </c>
      <c r="G686" s="11">
        <f t="shared" si="195"/>
        <v>1251</v>
      </c>
      <c r="H686" s="11">
        <f t="shared" si="195"/>
        <v>1169.2</v>
      </c>
      <c r="I686" s="3">
        <f t="shared" si="188"/>
        <v>93.461231015187849</v>
      </c>
    </row>
    <row r="687" spans="1:9" ht="30" x14ac:dyDescent="0.2">
      <c r="A687" s="10" t="s">
        <v>410</v>
      </c>
      <c r="B687" s="5" t="s">
        <v>403</v>
      </c>
      <c r="C687" s="5" t="s">
        <v>432</v>
      </c>
      <c r="D687" s="5" t="s">
        <v>389</v>
      </c>
      <c r="E687" s="20" t="s">
        <v>196</v>
      </c>
      <c r="F687" s="5" t="s">
        <v>411</v>
      </c>
      <c r="G687" s="11">
        <v>1251</v>
      </c>
      <c r="H687" s="11">
        <v>1169.2</v>
      </c>
      <c r="I687" s="3">
        <f t="shared" si="188"/>
        <v>93.461231015187849</v>
      </c>
    </row>
    <row r="688" spans="1:9" x14ac:dyDescent="0.2">
      <c r="A688" s="58" t="s">
        <v>459</v>
      </c>
      <c r="B688" s="5" t="s">
        <v>403</v>
      </c>
      <c r="C688" s="5" t="s">
        <v>432</v>
      </c>
      <c r="D688" s="5" t="s">
        <v>407</v>
      </c>
      <c r="E688" s="5"/>
      <c r="F688" s="5"/>
      <c r="G688" s="3">
        <f t="shared" ref="G688:H688" si="196">G689</f>
        <v>15030.7</v>
      </c>
      <c r="H688" s="3">
        <f t="shared" si="196"/>
        <v>14554.5</v>
      </c>
      <c r="I688" s="3">
        <f t="shared" si="188"/>
        <v>96.831817546754309</v>
      </c>
    </row>
    <row r="689" spans="1:9" x14ac:dyDescent="0.2">
      <c r="A689" s="21" t="s">
        <v>170</v>
      </c>
      <c r="B689" s="5" t="s">
        <v>403</v>
      </c>
      <c r="C689" s="5" t="s">
        <v>432</v>
      </c>
      <c r="D689" s="5" t="s">
        <v>407</v>
      </c>
      <c r="E689" s="20" t="s">
        <v>171</v>
      </c>
      <c r="F689" s="5"/>
      <c r="G689" s="3">
        <f>G690+G695</f>
        <v>15030.7</v>
      </c>
      <c r="H689" s="3">
        <f>H690+H695</f>
        <v>14554.5</v>
      </c>
      <c r="I689" s="3">
        <f t="shared" si="188"/>
        <v>96.831817546754309</v>
      </c>
    </row>
    <row r="690" spans="1:9" ht="30" x14ac:dyDescent="0.2">
      <c r="A690" s="21" t="s">
        <v>172</v>
      </c>
      <c r="B690" s="5" t="s">
        <v>403</v>
      </c>
      <c r="C690" s="5" t="s">
        <v>432</v>
      </c>
      <c r="D690" s="5" t="s">
        <v>407</v>
      </c>
      <c r="E690" s="20" t="s">
        <v>173</v>
      </c>
      <c r="F690" s="5"/>
      <c r="G690" s="11">
        <f t="shared" ref="G690:H690" si="197">G691</f>
        <v>1155.7</v>
      </c>
      <c r="H690" s="11">
        <f t="shared" si="197"/>
        <v>1153.7</v>
      </c>
      <c r="I690" s="3">
        <f t="shared" si="188"/>
        <v>99.826944708834475</v>
      </c>
    </row>
    <row r="691" spans="1:9" ht="75" x14ac:dyDescent="0.2">
      <c r="A691" s="29" t="s">
        <v>174</v>
      </c>
      <c r="B691" s="5" t="s">
        <v>403</v>
      </c>
      <c r="C691" s="5" t="s">
        <v>432</v>
      </c>
      <c r="D691" s="5" t="s">
        <v>407</v>
      </c>
      <c r="E691" s="20" t="s">
        <v>175</v>
      </c>
      <c r="F691" s="12"/>
      <c r="G691" s="11">
        <f t="shared" ref="G691:H693" si="198">G692</f>
        <v>1155.7</v>
      </c>
      <c r="H691" s="11">
        <f t="shared" si="198"/>
        <v>1153.7</v>
      </c>
      <c r="I691" s="3">
        <f t="shared" si="188"/>
        <v>99.826944708834475</v>
      </c>
    </row>
    <row r="692" spans="1:9" ht="30" x14ac:dyDescent="0.2">
      <c r="A692" s="21" t="s">
        <v>563</v>
      </c>
      <c r="B692" s="5" t="s">
        <v>403</v>
      </c>
      <c r="C692" s="5" t="s">
        <v>432</v>
      </c>
      <c r="D692" s="5" t="s">
        <v>407</v>
      </c>
      <c r="E692" s="20" t="s">
        <v>564</v>
      </c>
      <c r="F692" s="12"/>
      <c r="G692" s="11">
        <f t="shared" si="198"/>
        <v>1155.7</v>
      </c>
      <c r="H692" s="11">
        <f t="shared" si="198"/>
        <v>1153.7</v>
      </c>
      <c r="I692" s="3">
        <f t="shared" si="188"/>
        <v>99.826944708834475</v>
      </c>
    </row>
    <row r="693" spans="1:9" ht="30" x14ac:dyDescent="0.2">
      <c r="A693" s="58" t="s">
        <v>408</v>
      </c>
      <c r="B693" s="5" t="s">
        <v>403</v>
      </c>
      <c r="C693" s="5" t="s">
        <v>432</v>
      </c>
      <c r="D693" s="5" t="s">
        <v>407</v>
      </c>
      <c r="E693" s="20" t="s">
        <v>564</v>
      </c>
      <c r="F693" s="5" t="s">
        <v>409</v>
      </c>
      <c r="G693" s="11">
        <f t="shared" si="198"/>
        <v>1155.7</v>
      </c>
      <c r="H693" s="11">
        <f t="shared" si="198"/>
        <v>1153.7</v>
      </c>
      <c r="I693" s="3">
        <f t="shared" si="188"/>
        <v>99.826944708834475</v>
      </c>
    </row>
    <row r="694" spans="1:9" ht="30" x14ac:dyDescent="0.2">
      <c r="A694" s="10" t="s">
        <v>410</v>
      </c>
      <c r="B694" s="5" t="s">
        <v>403</v>
      </c>
      <c r="C694" s="5" t="s">
        <v>432</v>
      </c>
      <c r="D694" s="5" t="s">
        <v>407</v>
      </c>
      <c r="E694" s="20" t="s">
        <v>564</v>
      </c>
      <c r="F694" s="5" t="s">
        <v>411</v>
      </c>
      <c r="G694" s="11">
        <f>204.7+475.5+(2173-1697.5)</f>
        <v>1155.7</v>
      </c>
      <c r="H694" s="11">
        <v>1153.7</v>
      </c>
      <c r="I694" s="3">
        <f t="shared" si="188"/>
        <v>99.826944708834475</v>
      </c>
    </row>
    <row r="695" spans="1:9" ht="60" x14ac:dyDescent="0.2">
      <c r="A695" s="21" t="s">
        <v>176</v>
      </c>
      <c r="B695" s="5" t="s">
        <v>403</v>
      </c>
      <c r="C695" s="5" t="s">
        <v>432</v>
      </c>
      <c r="D695" s="5" t="s">
        <v>407</v>
      </c>
      <c r="E695" s="20" t="s">
        <v>177</v>
      </c>
      <c r="F695" s="12"/>
      <c r="G695" s="11">
        <f t="shared" ref="G695:H698" si="199">G696</f>
        <v>13875</v>
      </c>
      <c r="H695" s="11">
        <f t="shared" si="199"/>
        <v>13400.8</v>
      </c>
      <c r="I695" s="3">
        <f t="shared" si="188"/>
        <v>96.582342342342343</v>
      </c>
    </row>
    <row r="696" spans="1:9" ht="75" x14ac:dyDescent="0.2">
      <c r="A696" s="21" t="s">
        <v>178</v>
      </c>
      <c r="B696" s="5" t="s">
        <v>403</v>
      </c>
      <c r="C696" s="5" t="s">
        <v>432</v>
      </c>
      <c r="D696" s="5" t="s">
        <v>407</v>
      </c>
      <c r="E696" s="20" t="s">
        <v>179</v>
      </c>
      <c r="F696" s="12"/>
      <c r="G696" s="11">
        <f t="shared" ref="G696:H696" si="200">G697+G700</f>
        <v>13875</v>
      </c>
      <c r="H696" s="11">
        <f t="shared" si="200"/>
        <v>13400.8</v>
      </c>
      <c r="I696" s="3">
        <f t="shared" si="188"/>
        <v>96.582342342342343</v>
      </c>
    </row>
    <row r="697" spans="1:9" ht="90" x14ac:dyDescent="0.2">
      <c r="A697" s="21" t="s">
        <v>180</v>
      </c>
      <c r="B697" s="5" t="s">
        <v>403</v>
      </c>
      <c r="C697" s="5" t="s">
        <v>432</v>
      </c>
      <c r="D697" s="5" t="s">
        <v>407</v>
      </c>
      <c r="E697" s="20" t="s">
        <v>181</v>
      </c>
      <c r="F697" s="12"/>
      <c r="G697" s="11">
        <f t="shared" si="199"/>
        <v>13125</v>
      </c>
      <c r="H697" s="11">
        <f t="shared" si="199"/>
        <v>12667.8</v>
      </c>
      <c r="I697" s="3">
        <f t="shared" si="188"/>
        <v>96.516571428571424</v>
      </c>
    </row>
    <row r="698" spans="1:9" ht="45" x14ac:dyDescent="0.2">
      <c r="A698" s="6" t="s">
        <v>438</v>
      </c>
      <c r="B698" s="5" t="s">
        <v>403</v>
      </c>
      <c r="C698" s="5" t="s">
        <v>432</v>
      </c>
      <c r="D698" s="5" t="s">
        <v>407</v>
      </c>
      <c r="E698" s="20" t="s">
        <v>181</v>
      </c>
      <c r="F698" s="5" t="s">
        <v>439</v>
      </c>
      <c r="G698" s="11">
        <f t="shared" si="199"/>
        <v>13125</v>
      </c>
      <c r="H698" s="11">
        <f t="shared" si="199"/>
        <v>12667.8</v>
      </c>
      <c r="I698" s="3">
        <f t="shared" si="188"/>
        <v>96.516571428571424</v>
      </c>
    </row>
    <row r="699" spans="1:9" x14ac:dyDescent="0.2">
      <c r="A699" s="6" t="s">
        <v>440</v>
      </c>
      <c r="B699" s="5" t="s">
        <v>403</v>
      </c>
      <c r="C699" s="5" t="s">
        <v>432</v>
      </c>
      <c r="D699" s="5" t="s">
        <v>407</v>
      </c>
      <c r="E699" s="20" t="s">
        <v>181</v>
      </c>
      <c r="F699" s="5" t="s">
        <v>441</v>
      </c>
      <c r="G699" s="11">
        <f>10500+2625</f>
        <v>13125</v>
      </c>
      <c r="H699" s="11">
        <v>12667.8</v>
      </c>
      <c r="I699" s="3">
        <f t="shared" si="188"/>
        <v>96.516571428571424</v>
      </c>
    </row>
    <row r="700" spans="1:9" ht="90" x14ac:dyDescent="0.2">
      <c r="A700" s="21" t="s">
        <v>182</v>
      </c>
      <c r="B700" s="5" t="s">
        <v>403</v>
      </c>
      <c r="C700" s="5" t="s">
        <v>432</v>
      </c>
      <c r="D700" s="5" t="s">
        <v>407</v>
      </c>
      <c r="E700" s="20" t="s">
        <v>183</v>
      </c>
      <c r="F700" s="12"/>
      <c r="G700" s="11">
        <f t="shared" ref="G700:H701" si="201">G701</f>
        <v>750</v>
      </c>
      <c r="H700" s="11">
        <f t="shared" si="201"/>
        <v>733</v>
      </c>
      <c r="I700" s="3">
        <f t="shared" si="188"/>
        <v>97.733333333333334</v>
      </c>
    </row>
    <row r="701" spans="1:9" ht="45" x14ac:dyDescent="0.2">
      <c r="A701" s="6" t="s">
        <v>438</v>
      </c>
      <c r="B701" s="5" t="s">
        <v>403</v>
      </c>
      <c r="C701" s="5" t="s">
        <v>432</v>
      </c>
      <c r="D701" s="5" t="s">
        <v>407</v>
      </c>
      <c r="E701" s="20" t="s">
        <v>183</v>
      </c>
      <c r="F701" s="12" t="s">
        <v>439</v>
      </c>
      <c r="G701" s="11">
        <f t="shared" si="201"/>
        <v>750</v>
      </c>
      <c r="H701" s="11">
        <f t="shared" si="201"/>
        <v>733</v>
      </c>
      <c r="I701" s="3">
        <f t="shared" si="188"/>
        <v>97.733333333333334</v>
      </c>
    </row>
    <row r="702" spans="1:9" x14ac:dyDescent="0.2">
      <c r="A702" s="6" t="s">
        <v>440</v>
      </c>
      <c r="B702" s="5" t="s">
        <v>403</v>
      </c>
      <c r="C702" s="5" t="s">
        <v>432</v>
      </c>
      <c r="D702" s="5" t="s">
        <v>407</v>
      </c>
      <c r="E702" s="20" t="s">
        <v>183</v>
      </c>
      <c r="F702" s="12" t="s">
        <v>441</v>
      </c>
      <c r="G702" s="11">
        <f>600+150</f>
        <v>750</v>
      </c>
      <c r="H702" s="11">
        <v>733</v>
      </c>
      <c r="I702" s="3">
        <f t="shared" si="188"/>
        <v>97.733333333333334</v>
      </c>
    </row>
    <row r="703" spans="1:9" x14ac:dyDescent="0.2">
      <c r="A703" s="4" t="s">
        <v>467</v>
      </c>
      <c r="B703" s="5" t="s">
        <v>403</v>
      </c>
      <c r="C703" s="5" t="s">
        <v>412</v>
      </c>
      <c r="D703" s="5"/>
      <c r="E703" s="5"/>
      <c r="F703" s="5"/>
      <c r="G703" s="3">
        <f>G704+G727</f>
        <v>77782.8</v>
      </c>
      <c r="H703" s="3">
        <f>H704+H727</f>
        <v>74792.399999999994</v>
      </c>
      <c r="I703" s="3">
        <f t="shared" si="188"/>
        <v>96.155448248198809</v>
      </c>
    </row>
    <row r="704" spans="1:9" x14ac:dyDescent="0.2">
      <c r="A704" s="58" t="s">
        <v>468</v>
      </c>
      <c r="B704" s="5" t="s">
        <v>403</v>
      </c>
      <c r="C704" s="5" t="s">
        <v>412</v>
      </c>
      <c r="D704" s="5" t="s">
        <v>387</v>
      </c>
      <c r="E704" s="5"/>
      <c r="F704" s="5"/>
      <c r="G704" s="3">
        <f>G705+G716</f>
        <v>11828.2</v>
      </c>
      <c r="H704" s="3">
        <f>H705+H716</f>
        <v>11570</v>
      </c>
      <c r="I704" s="3">
        <f t="shared" si="188"/>
        <v>97.817081212695072</v>
      </c>
    </row>
    <row r="705" spans="1:9" x14ac:dyDescent="0.2">
      <c r="A705" s="21" t="s">
        <v>91</v>
      </c>
      <c r="B705" s="5" t="s">
        <v>403</v>
      </c>
      <c r="C705" s="5" t="s">
        <v>412</v>
      </c>
      <c r="D705" s="5" t="s">
        <v>387</v>
      </c>
      <c r="E705" s="20" t="s">
        <v>92</v>
      </c>
      <c r="F705" s="5"/>
      <c r="G705" s="3">
        <f t="shared" ref="G705:H709" si="202">G706</f>
        <v>10522.5</v>
      </c>
      <c r="H705" s="3">
        <f t="shared" si="202"/>
        <v>10445.1</v>
      </c>
      <c r="I705" s="3">
        <f t="shared" si="188"/>
        <v>99.264433357091946</v>
      </c>
    </row>
    <row r="706" spans="1:9" ht="30" x14ac:dyDescent="0.2">
      <c r="A706" s="21" t="s">
        <v>93</v>
      </c>
      <c r="B706" s="5" t="s">
        <v>403</v>
      </c>
      <c r="C706" s="5" t="s">
        <v>412</v>
      </c>
      <c r="D706" s="5" t="s">
        <v>387</v>
      </c>
      <c r="E706" s="20" t="s">
        <v>94</v>
      </c>
      <c r="F706" s="5"/>
      <c r="G706" s="3">
        <f t="shared" si="202"/>
        <v>10522.5</v>
      </c>
      <c r="H706" s="3">
        <f t="shared" si="202"/>
        <v>10445.1</v>
      </c>
      <c r="I706" s="3">
        <f t="shared" si="188"/>
        <v>99.264433357091946</v>
      </c>
    </row>
    <row r="707" spans="1:9" ht="60" x14ac:dyDescent="0.2">
      <c r="A707" s="21" t="s">
        <v>95</v>
      </c>
      <c r="B707" s="5" t="s">
        <v>403</v>
      </c>
      <c r="C707" s="5" t="s">
        <v>412</v>
      </c>
      <c r="D707" s="5" t="s">
        <v>387</v>
      </c>
      <c r="E707" s="20" t="s">
        <v>96</v>
      </c>
      <c r="F707" s="5"/>
      <c r="G707" s="3">
        <f>G708+G713</f>
        <v>10522.5</v>
      </c>
      <c r="H707" s="3">
        <f>H708+H713</f>
        <v>10445.1</v>
      </c>
      <c r="I707" s="3">
        <f t="shared" si="188"/>
        <v>99.264433357091946</v>
      </c>
    </row>
    <row r="708" spans="1:9" ht="45" x14ac:dyDescent="0.2">
      <c r="A708" s="25" t="s">
        <v>614</v>
      </c>
      <c r="B708" s="5" t="s">
        <v>403</v>
      </c>
      <c r="C708" s="5" t="s">
        <v>412</v>
      </c>
      <c r="D708" s="5" t="s">
        <v>387</v>
      </c>
      <c r="E708" s="20" t="s">
        <v>97</v>
      </c>
      <c r="F708" s="5"/>
      <c r="G708" s="3">
        <f>G709+G711</f>
        <v>2496.5</v>
      </c>
      <c r="H708" s="3">
        <f>H709+H711</f>
        <v>2419.1</v>
      </c>
      <c r="I708" s="3">
        <f t="shared" si="188"/>
        <v>96.899659523332659</v>
      </c>
    </row>
    <row r="709" spans="1:9" ht="30" x14ac:dyDescent="0.2">
      <c r="A709" s="6" t="s">
        <v>394</v>
      </c>
      <c r="B709" s="5" t="s">
        <v>403</v>
      </c>
      <c r="C709" s="5" t="s">
        <v>412</v>
      </c>
      <c r="D709" s="5" t="s">
        <v>387</v>
      </c>
      <c r="E709" s="20" t="s">
        <v>97</v>
      </c>
      <c r="F709" s="5" t="s">
        <v>395</v>
      </c>
      <c r="G709" s="3">
        <f t="shared" si="202"/>
        <v>226</v>
      </c>
      <c r="H709" s="3">
        <f t="shared" si="202"/>
        <v>148.6</v>
      </c>
      <c r="I709" s="3">
        <f t="shared" si="188"/>
        <v>65.752212389380531</v>
      </c>
    </row>
    <row r="710" spans="1:9" ht="45" x14ac:dyDescent="0.2">
      <c r="A710" s="6" t="s">
        <v>396</v>
      </c>
      <c r="B710" s="5" t="s">
        <v>403</v>
      </c>
      <c r="C710" s="5" t="s">
        <v>412</v>
      </c>
      <c r="D710" s="5" t="s">
        <v>387</v>
      </c>
      <c r="E710" s="20" t="s">
        <v>97</v>
      </c>
      <c r="F710" s="5" t="s">
        <v>397</v>
      </c>
      <c r="G710" s="3">
        <f>426-200</f>
        <v>226</v>
      </c>
      <c r="H710" s="3">
        <v>148.6</v>
      </c>
      <c r="I710" s="3">
        <f t="shared" si="188"/>
        <v>65.752212389380531</v>
      </c>
    </row>
    <row r="711" spans="1:9" ht="45" x14ac:dyDescent="0.2">
      <c r="A711" s="6" t="s">
        <v>415</v>
      </c>
      <c r="B711" s="5" t="s">
        <v>403</v>
      </c>
      <c r="C711" s="5" t="s">
        <v>412</v>
      </c>
      <c r="D711" s="5" t="s">
        <v>387</v>
      </c>
      <c r="E711" s="20" t="s">
        <v>97</v>
      </c>
      <c r="F711" s="5" t="s">
        <v>429</v>
      </c>
      <c r="G711" s="3">
        <f>G712</f>
        <v>2270.5</v>
      </c>
      <c r="H711" s="3">
        <f>H712</f>
        <v>2270.5</v>
      </c>
      <c r="I711" s="3">
        <f t="shared" si="188"/>
        <v>100</v>
      </c>
    </row>
    <row r="712" spans="1:9" x14ac:dyDescent="0.2">
      <c r="A712" s="6" t="s">
        <v>416</v>
      </c>
      <c r="B712" s="5" t="s">
        <v>403</v>
      </c>
      <c r="C712" s="5" t="s">
        <v>412</v>
      </c>
      <c r="D712" s="5" t="s">
        <v>387</v>
      </c>
      <c r="E712" s="20" t="s">
        <v>97</v>
      </c>
      <c r="F712" s="5" t="s">
        <v>430</v>
      </c>
      <c r="G712" s="3">
        <f>2070.9+(299.6-100)</f>
        <v>2270.5</v>
      </c>
      <c r="H712" s="3">
        <v>2270.5</v>
      </c>
      <c r="I712" s="3">
        <f t="shared" si="188"/>
        <v>100</v>
      </c>
    </row>
    <row r="713" spans="1:9" ht="45" x14ac:dyDescent="0.2">
      <c r="A713" s="6" t="s">
        <v>531</v>
      </c>
      <c r="B713" s="5" t="s">
        <v>403</v>
      </c>
      <c r="C713" s="5" t="s">
        <v>412</v>
      </c>
      <c r="D713" s="5" t="s">
        <v>387</v>
      </c>
      <c r="E713" s="20" t="s">
        <v>532</v>
      </c>
      <c r="F713" s="5"/>
      <c r="G713" s="3">
        <f t="shared" ref="G713:H714" si="203">G714</f>
        <v>8026</v>
      </c>
      <c r="H713" s="3">
        <f t="shared" si="203"/>
        <v>8026</v>
      </c>
      <c r="I713" s="3">
        <f t="shared" si="188"/>
        <v>100</v>
      </c>
    </row>
    <row r="714" spans="1:9" ht="45" x14ac:dyDescent="0.2">
      <c r="A714" s="6" t="s">
        <v>415</v>
      </c>
      <c r="B714" s="5" t="s">
        <v>403</v>
      </c>
      <c r="C714" s="5" t="s">
        <v>412</v>
      </c>
      <c r="D714" s="5" t="s">
        <v>387</v>
      </c>
      <c r="E714" s="20" t="s">
        <v>532</v>
      </c>
      <c r="F714" s="5" t="s">
        <v>429</v>
      </c>
      <c r="G714" s="3">
        <f t="shared" si="203"/>
        <v>8026</v>
      </c>
      <c r="H714" s="3">
        <f t="shared" si="203"/>
        <v>8026</v>
      </c>
      <c r="I714" s="3">
        <f t="shared" si="188"/>
        <v>100</v>
      </c>
    </row>
    <row r="715" spans="1:9" x14ac:dyDescent="0.2">
      <c r="A715" s="6" t="s">
        <v>416</v>
      </c>
      <c r="B715" s="5" t="s">
        <v>403</v>
      </c>
      <c r="C715" s="5" t="s">
        <v>412</v>
      </c>
      <c r="D715" s="5" t="s">
        <v>387</v>
      </c>
      <c r="E715" s="20" t="s">
        <v>532</v>
      </c>
      <c r="F715" s="5" t="s">
        <v>430</v>
      </c>
      <c r="G715" s="3">
        <f>7813.3+212.7</f>
        <v>8026</v>
      </c>
      <c r="H715" s="3">
        <v>8026</v>
      </c>
      <c r="I715" s="3">
        <f t="shared" si="188"/>
        <v>100</v>
      </c>
    </row>
    <row r="716" spans="1:9" x14ac:dyDescent="0.2">
      <c r="A716" s="21" t="s">
        <v>378</v>
      </c>
      <c r="B716" s="5" t="s">
        <v>403</v>
      </c>
      <c r="C716" s="5" t="s">
        <v>412</v>
      </c>
      <c r="D716" s="5" t="s">
        <v>387</v>
      </c>
      <c r="E716" s="20" t="s">
        <v>379</v>
      </c>
      <c r="F716" s="5"/>
      <c r="G716" s="3">
        <f>G722+G717</f>
        <v>1305.7</v>
      </c>
      <c r="H716" s="3">
        <f>H722+H717</f>
        <v>1124.9000000000001</v>
      </c>
      <c r="I716" s="3">
        <f t="shared" si="188"/>
        <v>86.153021367848666</v>
      </c>
    </row>
    <row r="717" spans="1:9" ht="30" x14ac:dyDescent="0.2">
      <c r="A717" s="6" t="s">
        <v>577</v>
      </c>
      <c r="B717" s="5" t="s">
        <v>403</v>
      </c>
      <c r="C717" s="5" t="s">
        <v>412</v>
      </c>
      <c r="D717" s="5" t="s">
        <v>387</v>
      </c>
      <c r="E717" s="20" t="s">
        <v>575</v>
      </c>
      <c r="F717" s="5"/>
      <c r="G717" s="3">
        <f>G718+G720</f>
        <v>113.5</v>
      </c>
      <c r="H717" s="3">
        <f>H718+H720</f>
        <v>0</v>
      </c>
      <c r="I717" s="3">
        <f t="shared" si="188"/>
        <v>0</v>
      </c>
    </row>
    <row r="718" spans="1:9" ht="30" x14ac:dyDescent="0.2">
      <c r="A718" s="6" t="s">
        <v>394</v>
      </c>
      <c r="B718" s="5" t="s">
        <v>403</v>
      </c>
      <c r="C718" s="5" t="s">
        <v>412</v>
      </c>
      <c r="D718" s="5" t="s">
        <v>387</v>
      </c>
      <c r="E718" s="20" t="s">
        <v>575</v>
      </c>
      <c r="F718" s="5" t="s">
        <v>395</v>
      </c>
      <c r="G718" s="3">
        <f>G719</f>
        <v>92.2</v>
      </c>
      <c r="H718" s="3">
        <f>H719</f>
        <v>0</v>
      </c>
      <c r="I718" s="3">
        <f t="shared" si="188"/>
        <v>0</v>
      </c>
    </row>
    <row r="719" spans="1:9" ht="45" x14ac:dyDescent="0.2">
      <c r="A719" s="6" t="s">
        <v>396</v>
      </c>
      <c r="B719" s="5" t="s">
        <v>403</v>
      </c>
      <c r="C719" s="5" t="s">
        <v>412</v>
      </c>
      <c r="D719" s="5" t="s">
        <v>387</v>
      </c>
      <c r="E719" s="20" t="s">
        <v>575</v>
      </c>
      <c r="F719" s="5" t="s">
        <v>397</v>
      </c>
      <c r="G719" s="3">
        <v>92.2</v>
      </c>
      <c r="H719" s="3">
        <v>0</v>
      </c>
      <c r="I719" s="3">
        <f t="shared" si="188"/>
        <v>0</v>
      </c>
    </row>
    <row r="720" spans="1:9" x14ac:dyDescent="0.2">
      <c r="A720" s="10" t="s">
        <v>398</v>
      </c>
      <c r="B720" s="5" t="s">
        <v>403</v>
      </c>
      <c r="C720" s="5" t="s">
        <v>412</v>
      </c>
      <c r="D720" s="5" t="s">
        <v>387</v>
      </c>
      <c r="E720" s="20" t="s">
        <v>575</v>
      </c>
      <c r="F720" s="5" t="s">
        <v>399</v>
      </c>
      <c r="G720" s="3">
        <f>G721</f>
        <v>21.3</v>
      </c>
      <c r="H720" s="3">
        <f>H721</f>
        <v>0</v>
      </c>
      <c r="I720" s="3">
        <f t="shared" si="188"/>
        <v>0</v>
      </c>
    </row>
    <row r="721" spans="1:9" x14ac:dyDescent="0.2">
      <c r="A721" s="21" t="s">
        <v>578</v>
      </c>
      <c r="B721" s="5" t="s">
        <v>403</v>
      </c>
      <c r="C721" s="5" t="s">
        <v>412</v>
      </c>
      <c r="D721" s="5" t="s">
        <v>387</v>
      </c>
      <c r="E721" s="20" t="s">
        <v>575</v>
      </c>
      <c r="F721" s="5" t="s">
        <v>576</v>
      </c>
      <c r="G721" s="3">
        <v>21.3</v>
      </c>
      <c r="H721" s="3">
        <v>0</v>
      </c>
      <c r="I721" s="3">
        <f t="shared" si="188"/>
        <v>0</v>
      </c>
    </row>
    <row r="722" spans="1:9" x14ac:dyDescent="0.2">
      <c r="A722" s="21" t="s">
        <v>536</v>
      </c>
      <c r="B722" s="5" t="s">
        <v>403</v>
      </c>
      <c r="C722" s="5" t="s">
        <v>412</v>
      </c>
      <c r="D722" s="5" t="s">
        <v>387</v>
      </c>
      <c r="E722" s="20" t="s">
        <v>537</v>
      </c>
      <c r="F722" s="5"/>
      <c r="G722" s="3">
        <f>G725+G723</f>
        <v>1192.2</v>
      </c>
      <c r="H722" s="3">
        <f>H725+H723</f>
        <v>1124.9000000000001</v>
      </c>
      <c r="I722" s="3">
        <f t="shared" si="188"/>
        <v>94.354973997651399</v>
      </c>
    </row>
    <row r="723" spans="1:9" ht="30" x14ac:dyDescent="0.2">
      <c r="A723" s="6" t="s">
        <v>394</v>
      </c>
      <c r="B723" s="5" t="s">
        <v>403</v>
      </c>
      <c r="C723" s="5" t="s">
        <v>412</v>
      </c>
      <c r="D723" s="5" t="s">
        <v>387</v>
      </c>
      <c r="E723" s="20" t="s">
        <v>537</v>
      </c>
      <c r="F723" s="5" t="s">
        <v>395</v>
      </c>
      <c r="G723" s="3">
        <f>G724</f>
        <v>244.3</v>
      </c>
      <c r="H723" s="3">
        <f>H724</f>
        <v>177.2</v>
      </c>
      <c r="I723" s="3">
        <f t="shared" si="188"/>
        <v>72.53376995497338</v>
      </c>
    </row>
    <row r="724" spans="1:9" ht="45" x14ac:dyDescent="0.2">
      <c r="A724" s="6" t="s">
        <v>396</v>
      </c>
      <c r="B724" s="5" t="s">
        <v>403</v>
      </c>
      <c r="C724" s="5" t="s">
        <v>412</v>
      </c>
      <c r="D724" s="5" t="s">
        <v>387</v>
      </c>
      <c r="E724" s="20" t="s">
        <v>537</v>
      </c>
      <c r="F724" s="5" t="s">
        <v>397</v>
      </c>
      <c r="G724" s="3">
        <v>244.3</v>
      </c>
      <c r="H724" s="3">
        <v>177.2</v>
      </c>
      <c r="I724" s="3">
        <f t="shared" si="188"/>
        <v>72.53376995497338</v>
      </c>
    </row>
    <row r="725" spans="1:9" ht="45" x14ac:dyDescent="0.2">
      <c r="A725" s="6" t="s">
        <v>438</v>
      </c>
      <c r="B725" s="5" t="s">
        <v>403</v>
      </c>
      <c r="C725" s="5" t="s">
        <v>412</v>
      </c>
      <c r="D725" s="5" t="s">
        <v>387</v>
      </c>
      <c r="E725" s="20" t="s">
        <v>537</v>
      </c>
      <c r="F725" s="5" t="s">
        <v>439</v>
      </c>
      <c r="G725" s="3">
        <f>G726</f>
        <v>947.9</v>
      </c>
      <c r="H725" s="3">
        <f>H726</f>
        <v>947.7</v>
      </c>
      <c r="I725" s="3">
        <f t="shared" si="188"/>
        <v>99.978900727924895</v>
      </c>
    </row>
    <row r="726" spans="1:9" x14ac:dyDescent="0.2">
      <c r="A726" s="6" t="s">
        <v>440</v>
      </c>
      <c r="B726" s="5" t="s">
        <v>403</v>
      </c>
      <c r="C726" s="5" t="s">
        <v>412</v>
      </c>
      <c r="D726" s="5" t="s">
        <v>387</v>
      </c>
      <c r="E726" s="20" t="s">
        <v>537</v>
      </c>
      <c r="F726" s="5" t="s">
        <v>441</v>
      </c>
      <c r="G726" s="3">
        <f>861.9+86</f>
        <v>947.9</v>
      </c>
      <c r="H726" s="3">
        <v>947.7</v>
      </c>
      <c r="I726" s="3">
        <f t="shared" ref="I726:I779" si="204">H726/G726*100</f>
        <v>99.978900727924895</v>
      </c>
    </row>
    <row r="727" spans="1:9" x14ac:dyDescent="0.2">
      <c r="A727" s="6" t="s">
        <v>469</v>
      </c>
      <c r="B727" s="5" t="s">
        <v>403</v>
      </c>
      <c r="C727" s="5" t="s">
        <v>412</v>
      </c>
      <c r="D727" s="5" t="s">
        <v>389</v>
      </c>
      <c r="E727" s="5"/>
      <c r="F727" s="5"/>
      <c r="G727" s="3">
        <f>G728+G734+G745+G757+G751</f>
        <v>65954.600000000006</v>
      </c>
      <c r="H727" s="3">
        <f>H728+H734+H745+H757+H751</f>
        <v>63222.400000000001</v>
      </c>
      <c r="I727" s="3">
        <f t="shared" si="204"/>
        <v>95.857453460410639</v>
      </c>
    </row>
    <row r="728" spans="1:9" x14ac:dyDescent="0.2">
      <c r="A728" s="21" t="s">
        <v>91</v>
      </c>
      <c r="B728" s="5" t="s">
        <v>403</v>
      </c>
      <c r="C728" s="5" t="s">
        <v>412</v>
      </c>
      <c r="D728" s="5" t="s">
        <v>389</v>
      </c>
      <c r="E728" s="20" t="s">
        <v>92</v>
      </c>
      <c r="F728" s="5"/>
      <c r="G728" s="3">
        <f t="shared" ref="G728:H729" si="205">G729</f>
        <v>58390.3</v>
      </c>
      <c r="H728" s="3">
        <f t="shared" si="205"/>
        <v>58390.3</v>
      </c>
      <c r="I728" s="3">
        <f t="shared" si="204"/>
        <v>100</v>
      </c>
    </row>
    <row r="729" spans="1:9" ht="30" x14ac:dyDescent="0.2">
      <c r="A729" s="21" t="s">
        <v>98</v>
      </c>
      <c r="B729" s="5" t="s">
        <v>403</v>
      </c>
      <c r="C729" s="5" t="s">
        <v>412</v>
      </c>
      <c r="D729" s="5" t="s">
        <v>389</v>
      </c>
      <c r="E729" s="20" t="s">
        <v>99</v>
      </c>
      <c r="F729" s="5"/>
      <c r="G729" s="3">
        <f t="shared" si="205"/>
        <v>58390.3</v>
      </c>
      <c r="H729" s="3">
        <f t="shared" si="205"/>
        <v>58390.3</v>
      </c>
      <c r="I729" s="3">
        <f t="shared" si="204"/>
        <v>100</v>
      </c>
    </row>
    <row r="730" spans="1:9" ht="30" x14ac:dyDescent="0.2">
      <c r="A730" s="21" t="s">
        <v>100</v>
      </c>
      <c r="B730" s="5" t="s">
        <v>403</v>
      </c>
      <c r="C730" s="5" t="s">
        <v>412</v>
      </c>
      <c r="D730" s="5" t="s">
        <v>389</v>
      </c>
      <c r="E730" s="20" t="s">
        <v>101</v>
      </c>
      <c r="F730" s="30"/>
      <c r="G730" s="3">
        <f>G731</f>
        <v>58390.3</v>
      </c>
      <c r="H730" s="3">
        <f>H731</f>
        <v>58390.3</v>
      </c>
      <c r="I730" s="3">
        <f t="shared" si="204"/>
        <v>100</v>
      </c>
    </row>
    <row r="731" spans="1:9" ht="60" x14ac:dyDescent="0.2">
      <c r="A731" s="25" t="s">
        <v>102</v>
      </c>
      <c r="B731" s="5" t="s">
        <v>403</v>
      </c>
      <c r="C731" s="5" t="s">
        <v>412</v>
      </c>
      <c r="D731" s="5" t="s">
        <v>389</v>
      </c>
      <c r="E731" s="20" t="s">
        <v>103</v>
      </c>
      <c r="F731" s="30"/>
      <c r="G731" s="3">
        <f t="shared" ref="G731:H732" si="206">G732</f>
        <v>58390.3</v>
      </c>
      <c r="H731" s="3">
        <f t="shared" si="206"/>
        <v>58390.3</v>
      </c>
      <c r="I731" s="3">
        <f t="shared" si="204"/>
        <v>100</v>
      </c>
    </row>
    <row r="732" spans="1:9" ht="45" x14ac:dyDescent="0.2">
      <c r="A732" s="6" t="s">
        <v>415</v>
      </c>
      <c r="B732" s="5" t="s">
        <v>403</v>
      </c>
      <c r="C732" s="5" t="s">
        <v>412</v>
      </c>
      <c r="D732" s="5" t="s">
        <v>389</v>
      </c>
      <c r="E732" s="20" t="s">
        <v>103</v>
      </c>
      <c r="F732" s="30">
        <v>600</v>
      </c>
      <c r="G732" s="3">
        <f t="shared" si="206"/>
        <v>58390.3</v>
      </c>
      <c r="H732" s="3">
        <f t="shared" si="206"/>
        <v>58390.3</v>
      </c>
      <c r="I732" s="3">
        <f t="shared" si="204"/>
        <v>100</v>
      </c>
    </row>
    <row r="733" spans="1:9" x14ac:dyDescent="0.2">
      <c r="A733" s="6" t="s">
        <v>416</v>
      </c>
      <c r="B733" s="5" t="s">
        <v>403</v>
      </c>
      <c r="C733" s="5" t="s">
        <v>412</v>
      </c>
      <c r="D733" s="5" t="s">
        <v>389</v>
      </c>
      <c r="E733" s="20" t="s">
        <v>103</v>
      </c>
      <c r="F733" s="30">
        <v>610</v>
      </c>
      <c r="G733" s="3">
        <f>56909.8+1480.5</f>
        <v>58390.3</v>
      </c>
      <c r="H733" s="3">
        <v>58390.3</v>
      </c>
      <c r="I733" s="3">
        <f t="shared" si="204"/>
        <v>100</v>
      </c>
    </row>
    <row r="734" spans="1:9" ht="45" x14ac:dyDescent="0.2">
      <c r="A734" s="21" t="s">
        <v>132</v>
      </c>
      <c r="B734" s="5" t="s">
        <v>403</v>
      </c>
      <c r="C734" s="5" t="s">
        <v>412</v>
      </c>
      <c r="D734" s="5" t="s">
        <v>389</v>
      </c>
      <c r="E734" s="20" t="s">
        <v>133</v>
      </c>
      <c r="F734" s="5"/>
      <c r="G734" s="3">
        <f>G740+G735</f>
        <v>515</v>
      </c>
      <c r="H734" s="3">
        <f>H740+H735</f>
        <v>431.7</v>
      </c>
      <c r="I734" s="3">
        <f t="shared" si="204"/>
        <v>83.825242718446603</v>
      </c>
    </row>
    <row r="735" spans="1:9" ht="30" x14ac:dyDescent="0.2">
      <c r="A735" s="21" t="s">
        <v>134</v>
      </c>
      <c r="B735" s="5" t="s">
        <v>403</v>
      </c>
      <c r="C735" s="5" t="s">
        <v>412</v>
      </c>
      <c r="D735" s="5" t="s">
        <v>389</v>
      </c>
      <c r="E735" s="20" t="s">
        <v>135</v>
      </c>
      <c r="F735" s="5"/>
      <c r="G735" s="3">
        <f>G736</f>
        <v>500</v>
      </c>
      <c r="H735" s="3">
        <f>H736</f>
        <v>431.7</v>
      </c>
      <c r="I735" s="3">
        <f t="shared" si="204"/>
        <v>86.339999999999989</v>
      </c>
    </row>
    <row r="736" spans="1:9" ht="75" x14ac:dyDescent="0.2">
      <c r="A736" s="23" t="s">
        <v>521</v>
      </c>
      <c r="B736" s="5" t="s">
        <v>403</v>
      </c>
      <c r="C736" s="5" t="s">
        <v>412</v>
      </c>
      <c r="D736" s="5" t="s">
        <v>389</v>
      </c>
      <c r="E736" s="20" t="s">
        <v>137</v>
      </c>
      <c r="F736" s="5"/>
      <c r="G736" s="3">
        <f>G737</f>
        <v>500</v>
      </c>
      <c r="H736" s="3">
        <f>H737</f>
        <v>431.7</v>
      </c>
      <c r="I736" s="3">
        <f t="shared" si="204"/>
        <v>86.339999999999989</v>
      </c>
    </row>
    <row r="737" spans="1:9" ht="105" x14ac:dyDescent="0.2">
      <c r="A737" s="21" t="s">
        <v>519</v>
      </c>
      <c r="B737" s="5" t="s">
        <v>403</v>
      </c>
      <c r="C737" s="5" t="s">
        <v>412</v>
      </c>
      <c r="D737" s="5" t="s">
        <v>389</v>
      </c>
      <c r="E737" s="20" t="s">
        <v>138</v>
      </c>
      <c r="F737" s="5"/>
      <c r="G737" s="3">
        <f t="shared" ref="G737:H738" si="207">G738</f>
        <v>500</v>
      </c>
      <c r="H737" s="3">
        <f t="shared" si="207"/>
        <v>431.7</v>
      </c>
      <c r="I737" s="3">
        <f t="shared" si="204"/>
        <v>86.339999999999989</v>
      </c>
    </row>
    <row r="738" spans="1:9" ht="45" x14ac:dyDescent="0.2">
      <c r="A738" s="6" t="s">
        <v>415</v>
      </c>
      <c r="B738" s="5" t="s">
        <v>403</v>
      </c>
      <c r="C738" s="5" t="s">
        <v>412</v>
      </c>
      <c r="D738" s="5" t="s">
        <v>389</v>
      </c>
      <c r="E738" s="20" t="s">
        <v>138</v>
      </c>
      <c r="F738" s="5" t="s">
        <v>429</v>
      </c>
      <c r="G738" s="3">
        <f t="shared" si="207"/>
        <v>500</v>
      </c>
      <c r="H738" s="3">
        <f t="shared" si="207"/>
        <v>431.7</v>
      </c>
      <c r="I738" s="3">
        <f t="shared" si="204"/>
        <v>86.339999999999989</v>
      </c>
    </row>
    <row r="739" spans="1:9" x14ac:dyDescent="0.2">
      <c r="A739" s="6" t="s">
        <v>416</v>
      </c>
      <c r="B739" s="5" t="s">
        <v>403</v>
      </c>
      <c r="C739" s="5" t="s">
        <v>412</v>
      </c>
      <c r="D739" s="5" t="s">
        <v>389</v>
      </c>
      <c r="E739" s="20" t="s">
        <v>138</v>
      </c>
      <c r="F739" s="5" t="s">
        <v>430</v>
      </c>
      <c r="G739" s="3">
        <f>70+600-170</f>
        <v>500</v>
      </c>
      <c r="H739" s="3">
        <v>431.7</v>
      </c>
      <c r="I739" s="3">
        <f t="shared" si="204"/>
        <v>86.339999999999989</v>
      </c>
    </row>
    <row r="740" spans="1:9" ht="30" x14ac:dyDescent="0.2">
      <c r="A740" s="21" t="s">
        <v>161</v>
      </c>
      <c r="B740" s="5" t="s">
        <v>403</v>
      </c>
      <c r="C740" s="5" t="s">
        <v>412</v>
      </c>
      <c r="D740" s="5" t="s">
        <v>389</v>
      </c>
      <c r="E740" s="20" t="s">
        <v>162</v>
      </c>
      <c r="F740" s="5"/>
      <c r="G740" s="3">
        <f t="shared" ref="G740:H743" si="208">G741</f>
        <v>15</v>
      </c>
      <c r="H740" s="3">
        <f t="shared" si="208"/>
        <v>0</v>
      </c>
      <c r="I740" s="3">
        <f t="shared" si="204"/>
        <v>0</v>
      </c>
    </row>
    <row r="741" spans="1:9" ht="75" x14ac:dyDescent="0.2">
      <c r="A741" s="23" t="s">
        <v>163</v>
      </c>
      <c r="B741" s="5" t="s">
        <v>403</v>
      </c>
      <c r="C741" s="5" t="s">
        <v>412</v>
      </c>
      <c r="D741" s="5" t="s">
        <v>389</v>
      </c>
      <c r="E741" s="20" t="s">
        <v>164</v>
      </c>
      <c r="F741" s="5"/>
      <c r="G741" s="3">
        <f t="shared" si="208"/>
        <v>15</v>
      </c>
      <c r="H741" s="3">
        <f t="shared" si="208"/>
        <v>0</v>
      </c>
      <c r="I741" s="3">
        <f t="shared" si="204"/>
        <v>0</v>
      </c>
    </row>
    <row r="742" spans="1:9" ht="60" x14ac:dyDescent="0.2">
      <c r="A742" s="23" t="s">
        <v>165</v>
      </c>
      <c r="B742" s="5" t="s">
        <v>403</v>
      </c>
      <c r="C742" s="5" t="s">
        <v>412</v>
      </c>
      <c r="D742" s="5" t="s">
        <v>389</v>
      </c>
      <c r="E742" s="20" t="s">
        <v>166</v>
      </c>
      <c r="F742" s="5"/>
      <c r="G742" s="3">
        <f t="shared" si="208"/>
        <v>15</v>
      </c>
      <c r="H742" s="3">
        <f t="shared" si="208"/>
        <v>0</v>
      </c>
      <c r="I742" s="3">
        <f t="shared" si="204"/>
        <v>0</v>
      </c>
    </row>
    <row r="743" spans="1:9" ht="45" x14ac:dyDescent="0.2">
      <c r="A743" s="6" t="s">
        <v>415</v>
      </c>
      <c r="B743" s="5" t="s">
        <v>403</v>
      </c>
      <c r="C743" s="5" t="s">
        <v>412</v>
      </c>
      <c r="D743" s="5" t="s">
        <v>389</v>
      </c>
      <c r="E743" s="20" t="s">
        <v>166</v>
      </c>
      <c r="F743" s="5" t="s">
        <v>429</v>
      </c>
      <c r="G743" s="3">
        <f t="shared" si="208"/>
        <v>15</v>
      </c>
      <c r="H743" s="3">
        <f t="shared" si="208"/>
        <v>0</v>
      </c>
      <c r="I743" s="3">
        <f t="shared" si="204"/>
        <v>0</v>
      </c>
    </row>
    <row r="744" spans="1:9" x14ac:dyDescent="0.2">
      <c r="A744" s="6" t="s">
        <v>416</v>
      </c>
      <c r="B744" s="5" t="s">
        <v>403</v>
      </c>
      <c r="C744" s="5" t="s">
        <v>412</v>
      </c>
      <c r="D744" s="5" t="s">
        <v>389</v>
      </c>
      <c r="E744" s="20" t="s">
        <v>166</v>
      </c>
      <c r="F744" s="5" t="s">
        <v>430</v>
      </c>
      <c r="G744" s="3">
        <f>15</f>
        <v>15</v>
      </c>
      <c r="H744" s="3">
        <v>0</v>
      </c>
      <c r="I744" s="3">
        <f t="shared" si="204"/>
        <v>0</v>
      </c>
    </row>
    <row r="745" spans="1:9" ht="30" x14ac:dyDescent="0.2">
      <c r="A745" s="21" t="s">
        <v>203</v>
      </c>
      <c r="B745" s="5" t="s">
        <v>403</v>
      </c>
      <c r="C745" s="5" t="s">
        <v>412</v>
      </c>
      <c r="D745" s="5" t="s">
        <v>389</v>
      </c>
      <c r="E745" s="20" t="s">
        <v>204</v>
      </c>
      <c r="F745" s="5"/>
      <c r="G745" s="3">
        <f t="shared" ref="G745:H749" si="209">G746</f>
        <v>4157</v>
      </c>
      <c r="H745" s="3">
        <f t="shared" si="209"/>
        <v>4008.1</v>
      </c>
      <c r="I745" s="3">
        <f t="shared" si="204"/>
        <v>96.418089968727443</v>
      </c>
    </row>
    <row r="746" spans="1:9" x14ac:dyDescent="0.2">
      <c r="A746" s="21" t="s">
        <v>205</v>
      </c>
      <c r="B746" s="5" t="s">
        <v>403</v>
      </c>
      <c r="C746" s="5" t="s">
        <v>412</v>
      </c>
      <c r="D746" s="5" t="s">
        <v>389</v>
      </c>
      <c r="E746" s="20" t="s">
        <v>206</v>
      </c>
      <c r="F746" s="5"/>
      <c r="G746" s="3">
        <f t="shared" si="209"/>
        <v>4157</v>
      </c>
      <c r="H746" s="3">
        <f t="shared" si="209"/>
        <v>4008.1</v>
      </c>
      <c r="I746" s="3">
        <f t="shared" si="204"/>
        <v>96.418089968727443</v>
      </c>
    </row>
    <row r="747" spans="1:9" ht="60" x14ac:dyDescent="0.2">
      <c r="A747" s="23" t="s">
        <v>207</v>
      </c>
      <c r="B747" s="5" t="s">
        <v>403</v>
      </c>
      <c r="C747" s="5" t="s">
        <v>412</v>
      </c>
      <c r="D747" s="5" t="s">
        <v>389</v>
      </c>
      <c r="E747" s="20" t="s">
        <v>208</v>
      </c>
      <c r="F747" s="5"/>
      <c r="G747" s="3">
        <f t="shared" si="209"/>
        <v>4157</v>
      </c>
      <c r="H747" s="3">
        <f t="shared" si="209"/>
        <v>4008.1</v>
      </c>
      <c r="I747" s="3">
        <f t="shared" si="204"/>
        <v>96.418089968727443</v>
      </c>
    </row>
    <row r="748" spans="1:9" ht="120" x14ac:dyDescent="0.2">
      <c r="A748" s="23" t="s">
        <v>209</v>
      </c>
      <c r="B748" s="5" t="s">
        <v>403</v>
      </c>
      <c r="C748" s="5" t="s">
        <v>412</v>
      </c>
      <c r="D748" s="5" t="s">
        <v>389</v>
      </c>
      <c r="E748" s="20" t="s">
        <v>210</v>
      </c>
      <c r="F748" s="5"/>
      <c r="G748" s="3">
        <f t="shared" si="209"/>
        <v>4157</v>
      </c>
      <c r="H748" s="3">
        <f t="shared" si="209"/>
        <v>4008.1</v>
      </c>
      <c r="I748" s="3">
        <f t="shared" si="204"/>
        <v>96.418089968727443</v>
      </c>
    </row>
    <row r="749" spans="1:9" ht="30" x14ac:dyDescent="0.2">
      <c r="A749" s="6" t="s">
        <v>394</v>
      </c>
      <c r="B749" s="5" t="s">
        <v>403</v>
      </c>
      <c r="C749" s="5" t="s">
        <v>412</v>
      </c>
      <c r="D749" s="5" t="s">
        <v>389</v>
      </c>
      <c r="E749" s="20" t="s">
        <v>210</v>
      </c>
      <c r="F749" s="5" t="s">
        <v>395</v>
      </c>
      <c r="G749" s="3">
        <f t="shared" si="209"/>
        <v>4157</v>
      </c>
      <c r="H749" s="3">
        <f t="shared" si="209"/>
        <v>4008.1</v>
      </c>
      <c r="I749" s="3">
        <f t="shared" si="204"/>
        <v>96.418089968727443</v>
      </c>
    </row>
    <row r="750" spans="1:9" ht="45" x14ac:dyDescent="0.2">
      <c r="A750" s="6" t="s">
        <v>396</v>
      </c>
      <c r="B750" s="5" t="s">
        <v>403</v>
      </c>
      <c r="C750" s="5" t="s">
        <v>412</v>
      </c>
      <c r="D750" s="5" t="s">
        <v>389</v>
      </c>
      <c r="E750" s="20" t="s">
        <v>210</v>
      </c>
      <c r="F750" s="5" t="s">
        <v>397</v>
      </c>
      <c r="G750" s="3">
        <f>1748.6+2052.7+355.6+0.1</f>
        <v>4157</v>
      </c>
      <c r="H750" s="3">
        <v>4008.1</v>
      </c>
      <c r="I750" s="3">
        <f t="shared" si="204"/>
        <v>96.418089968727443</v>
      </c>
    </row>
    <row r="751" spans="1:9" ht="60" x14ac:dyDescent="0.2">
      <c r="A751" s="21" t="s">
        <v>247</v>
      </c>
      <c r="B751" s="5" t="s">
        <v>403</v>
      </c>
      <c r="C751" s="5" t="s">
        <v>412</v>
      </c>
      <c r="D751" s="5" t="s">
        <v>389</v>
      </c>
      <c r="E751" s="20" t="s">
        <v>248</v>
      </c>
      <c r="F751" s="5"/>
      <c r="G751" s="3">
        <f t="shared" ref="G751:H755" si="210">G752</f>
        <v>2500</v>
      </c>
      <c r="H751" s="3">
        <f t="shared" si="210"/>
        <v>0</v>
      </c>
      <c r="I751" s="3">
        <f t="shared" si="204"/>
        <v>0</v>
      </c>
    </row>
    <row r="752" spans="1:9" ht="30" x14ac:dyDescent="0.2">
      <c r="A752" s="6" t="s">
        <v>596</v>
      </c>
      <c r="B752" s="5" t="s">
        <v>403</v>
      </c>
      <c r="C752" s="5" t="s">
        <v>412</v>
      </c>
      <c r="D752" s="5" t="s">
        <v>389</v>
      </c>
      <c r="E752" s="20" t="s">
        <v>593</v>
      </c>
      <c r="F752" s="5"/>
      <c r="G752" s="3">
        <f t="shared" si="210"/>
        <v>2500</v>
      </c>
      <c r="H752" s="3">
        <f t="shared" si="210"/>
        <v>0</v>
      </c>
      <c r="I752" s="3">
        <f t="shared" si="204"/>
        <v>0</v>
      </c>
    </row>
    <row r="753" spans="1:9" ht="60" x14ac:dyDescent="0.2">
      <c r="A753" s="6" t="s">
        <v>597</v>
      </c>
      <c r="B753" s="5" t="s">
        <v>403</v>
      </c>
      <c r="C753" s="5" t="s">
        <v>412</v>
      </c>
      <c r="D753" s="5" t="s">
        <v>389</v>
      </c>
      <c r="E753" s="20" t="s">
        <v>594</v>
      </c>
      <c r="F753" s="5"/>
      <c r="G753" s="3">
        <f t="shared" si="210"/>
        <v>2500</v>
      </c>
      <c r="H753" s="3">
        <f t="shared" si="210"/>
        <v>0</v>
      </c>
      <c r="I753" s="3">
        <f t="shared" si="204"/>
        <v>0</v>
      </c>
    </row>
    <row r="754" spans="1:9" ht="45" x14ac:dyDescent="0.2">
      <c r="A754" s="6" t="s">
        <v>598</v>
      </c>
      <c r="B754" s="5" t="s">
        <v>403</v>
      </c>
      <c r="C754" s="5" t="s">
        <v>412</v>
      </c>
      <c r="D754" s="5" t="s">
        <v>389</v>
      </c>
      <c r="E754" s="20" t="s">
        <v>595</v>
      </c>
      <c r="F754" s="5"/>
      <c r="G754" s="3">
        <f t="shared" si="210"/>
        <v>2500</v>
      </c>
      <c r="H754" s="3">
        <f t="shared" si="210"/>
        <v>0</v>
      </c>
      <c r="I754" s="3">
        <f t="shared" si="204"/>
        <v>0</v>
      </c>
    </row>
    <row r="755" spans="1:9" ht="45" x14ac:dyDescent="0.2">
      <c r="A755" s="6" t="s">
        <v>415</v>
      </c>
      <c r="B755" s="5" t="s">
        <v>403</v>
      </c>
      <c r="C755" s="5" t="s">
        <v>412</v>
      </c>
      <c r="D755" s="5" t="s">
        <v>389</v>
      </c>
      <c r="E755" s="20" t="s">
        <v>595</v>
      </c>
      <c r="F755" s="5" t="s">
        <v>429</v>
      </c>
      <c r="G755" s="3">
        <f t="shared" si="210"/>
        <v>2500</v>
      </c>
      <c r="H755" s="3">
        <f t="shared" si="210"/>
        <v>0</v>
      </c>
      <c r="I755" s="3">
        <f t="shared" si="204"/>
        <v>0</v>
      </c>
    </row>
    <row r="756" spans="1:9" x14ac:dyDescent="0.2">
      <c r="A756" s="6" t="s">
        <v>416</v>
      </c>
      <c r="B756" s="5" t="s">
        <v>403</v>
      </c>
      <c r="C756" s="5" t="s">
        <v>412</v>
      </c>
      <c r="D756" s="5" t="s">
        <v>389</v>
      </c>
      <c r="E756" s="20" t="s">
        <v>595</v>
      </c>
      <c r="F756" s="5" t="s">
        <v>430</v>
      </c>
      <c r="G756" s="3">
        <f>397.5+2077.5+25</f>
        <v>2500</v>
      </c>
      <c r="H756" s="3">
        <v>0</v>
      </c>
      <c r="I756" s="3">
        <f t="shared" si="204"/>
        <v>0</v>
      </c>
    </row>
    <row r="757" spans="1:9" x14ac:dyDescent="0.2">
      <c r="A757" s="21" t="s">
        <v>378</v>
      </c>
      <c r="B757" s="5" t="s">
        <v>403</v>
      </c>
      <c r="C757" s="5" t="s">
        <v>412</v>
      </c>
      <c r="D757" s="5" t="s">
        <v>389</v>
      </c>
      <c r="E757" s="20" t="s">
        <v>379</v>
      </c>
      <c r="F757" s="5"/>
      <c r="G757" s="3">
        <f t="shared" ref="G757:H759" si="211">G758</f>
        <v>392.3</v>
      </c>
      <c r="H757" s="3">
        <f t="shared" si="211"/>
        <v>392.3</v>
      </c>
      <c r="I757" s="3">
        <f t="shared" si="204"/>
        <v>100</v>
      </c>
    </row>
    <row r="758" spans="1:9" x14ac:dyDescent="0.2">
      <c r="A758" s="21" t="s">
        <v>536</v>
      </c>
      <c r="B758" s="5" t="s">
        <v>403</v>
      </c>
      <c r="C758" s="5" t="s">
        <v>412</v>
      </c>
      <c r="D758" s="5" t="s">
        <v>389</v>
      </c>
      <c r="E758" s="20" t="s">
        <v>537</v>
      </c>
      <c r="F758" s="5"/>
      <c r="G758" s="3">
        <f t="shared" si="211"/>
        <v>392.3</v>
      </c>
      <c r="H758" s="3">
        <f t="shared" si="211"/>
        <v>392.3</v>
      </c>
      <c r="I758" s="3">
        <f t="shared" si="204"/>
        <v>100</v>
      </c>
    </row>
    <row r="759" spans="1:9" ht="45" x14ac:dyDescent="0.2">
      <c r="A759" s="6" t="s">
        <v>415</v>
      </c>
      <c r="B759" s="5" t="s">
        <v>403</v>
      </c>
      <c r="C759" s="5" t="s">
        <v>412</v>
      </c>
      <c r="D759" s="5" t="s">
        <v>389</v>
      </c>
      <c r="E759" s="20" t="s">
        <v>537</v>
      </c>
      <c r="F759" s="5" t="s">
        <v>429</v>
      </c>
      <c r="G759" s="3">
        <f t="shared" si="211"/>
        <v>392.3</v>
      </c>
      <c r="H759" s="3">
        <f t="shared" si="211"/>
        <v>392.3</v>
      </c>
      <c r="I759" s="3">
        <f t="shared" si="204"/>
        <v>100</v>
      </c>
    </row>
    <row r="760" spans="1:9" x14ac:dyDescent="0.2">
      <c r="A760" s="6" t="s">
        <v>416</v>
      </c>
      <c r="B760" s="5" t="s">
        <v>403</v>
      </c>
      <c r="C760" s="5" t="s">
        <v>412</v>
      </c>
      <c r="D760" s="5" t="s">
        <v>389</v>
      </c>
      <c r="E760" s="20" t="s">
        <v>537</v>
      </c>
      <c r="F760" s="5" t="s">
        <v>430</v>
      </c>
      <c r="G760" s="3">
        <v>392.3</v>
      </c>
      <c r="H760" s="3">
        <v>392.3</v>
      </c>
      <c r="I760" s="3">
        <f t="shared" si="204"/>
        <v>100</v>
      </c>
    </row>
    <row r="761" spans="1:9" x14ac:dyDescent="0.2">
      <c r="A761" s="6" t="s">
        <v>565</v>
      </c>
      <c r="B761" s="5" t="s">
        <v>403</v>
      </c>
      <c r="C761" s="5" t="s">
        <v>434</v>
      </c>
      <c r="D761" s="5"/>
      <c r="E761" s="20"/>
      <c r="F761" s="5"/>
      <c r="G761" s="3">
        <f t="shared" ref="G761:H765" si="212">G762</f>
        <v>1812.3</v>
      </c>
      <c r="H761" s="3">
        <f t="shared" si="212"/>
        <v>1812.3</v>
      </c>
      <c r="I761" s="3">
        <f t="shared" si="204"/>
        <v>100</v>
      </c>
    </row>
    <row r="762" spans="1:9" ht="30" x14ac:dyDescent="0.2">
      <c r="A762" s="6" t="s">
        <v>566</v>
      </c>
      <c r="B762" s="5" t="s">
        <v>403</v>
      </c>
      <c r="C762" s="5" t="s">
        <v>434</v>
      </c>
      <c r="D762" s="5" t="s">
        <v>407</v>
      </c>
      <c r="E762" s="20"/>
      <c r="F762" s="5"/>
      <c r="G762" s="3">
        <f t="shared" si="212"/>
        <v>1812.3</v>
      </c>
      <c r="H762" s="3">
        <f t="shared" si="212"/>
        <v>1812.3</v>
      </c>
      <c r="I762" s="3">
        <f t="shared" si="204"/>
        <v>100</v>
      </c>
    </row>
    <row r="763" spans="1:9" x14ac:dyDescent="0.2">
      <c r="A763" s="21" t="s">
        <v>378</v>
      </c>
      <c r="B763" s="5" t="s">
        <v>403</v>
      </c>
      <c r="C763" s="5" t="s">
        <v>434</v>
      </c>
      <c r="D763" s="5" t="s">
        <v>407</v>
      </c>
      <c r="E763" s="20" t="s">
        <v>379</v>
      </c>
      <c r="F763" s="5"/>
      <c r="G763" s="3">
        <f t="shared" si="212"/>
        <v>1812.3</v>
      </c>
      <c r="H763" s="3">
        <f t="shared" si="212"/>
        <v>1812.3</v>
      </c>
      <c r="I763" s="3">
        <f t="shared" si="204"/>
        <v>100</v>
      </c>
    </row>
    <row r="764" spans="1:9" x14ac:dyDescent="0.2">
      <c r="A764" s="21" t="s">
        <v>536</v>
      </c>
      <c r="B764" s="5" t="s">
        <v>403</v>
      </c>
      <c r="C764" s="5" t="s">
        <v>434</v>
      </c>
      <c r="D764" s="5" t="s">
        <v>407</v>
      </c>
      <c r="E764" s="20" t="s">
        <v>537</v>
      </c>
      <c r="F764" s="5"/>
      <c r="G764" s="3">
        <f t="shared" si="212"/>
        <v>1812.3</v>
      </c>
      <c r="H764" s="3">
        <f t="shared" si="212"/>
        <v>1812.3</v>
      </c>
      <c r="I764" s="3">
        <f t="shared" si="204"/>
        <v>100</v>
      </c>
    </row>
    <row r="765" spans="1:9" ht="30" x14ac:dyDescent="0.2">
      <c r="A765" s="6" t="s">
        <v>394</v>
      </c>
      <c r="B765" s="5" t="s">
        <v>403</v>
      </c>
      <c r="C765" s="5" t="s">
        <v>434</v>
      </c>
      <c r="D765" s="5" t="s">
        <v>407</v>
      </c>
      <c r="E765" s="20" t="s">
        <v>537</v>
      </c>
      <c r="F765" s="5" t="s">
        <v>395</v>
      </c>
      <c r="G765" s="3">
        <f t="shared" si="212"/>
        <v>1812.3</v>
      </c>
      <c r="H765" s="3">
        <f t="shared" si="212"/>
        <v>1812.3</v>
      </c>
      <c r="I765" s="3">
        <f t="shared" si="204"/>
        <v>100</v>
      </c>
    </row>
    <row r="766" spans="1:9" ht="45" x14ac:dyDescent="0.2">
      <c r="A766" s="6" t="s">
        <v>396</v>
      </c>
      <c r="B766" s="5" t="s">
        <v>403</v>
      </c>
      <c r="C766" s="5" t="s">
        <v>434</v>
      </c>
      <c r="D766" s="5" t="s">
        <v>407</v>
      </c>
      <c r="E766" s="20" t="s">
        <v>537</v>
      </c>
      <c r="F766" s="5" t="s">
        <v>397</v>
      </c>
      <c r="G766" s="3">
        <v>1812.3</v>
      </c>
      <c r="H766" s="3">
        <v>1812.3</v>
      </c>
      <c r="I766" s="3">
        <f t="shared" si="204"/>
        <v>100</v>
      </c>
    </row>
    <row r="767" spans="1:9" ht="30" x14ac:dyDescent="0.2">
      <c r="A767" s="4" t="s">
        <v>485</v>
      </c>
      <c r="B767" s="5" t="s">
        <v>403</v>
      </c>
      <c r="C767" s="5" t="s">
        <v>414</v>
      </c>
      <c r="D767" s="5"/>
      <c r="E767" s="12"/>
      <c r="F767" s="12"/>
      <c r="G767" s="3">
        <f t="shared" ref="G767:H773" si="213">G768</f>
        <v>22660.400000000001</v>
      </c>
      <c r="H767" s="3">
        <f t="shared" si="213"/>
        <v>22386.5</v>
      </c>
      <c r="I767" s="3">
        <f t="shared" si="204"/>
        <v>98.79128347248944</v>
      </c>
    </row>
    <row r="768" spans="1:9" ht="30" x14ac:dyDescent="0.2">
      <c r="A768" s="4" t="s">
        <v>533</v>
      </c>
      <c r="B768" s="5" t="s">
        <v>403</v>
      </c>
      <c r="C768" s="5" t="s">
        <v>414</v>
      </c>
      <c r="D768" s="5" t="s">
        <v>387</v>
      </c>
      <c r="E768" s="12"/>
      <c r="F768" s="12"/>
      <c r="G768" s="3">
        <f t="shared" si="213"/>
        <v>22660.400000000001</v>
      </c>
      <c r="H768" s="3">
        <f t="shared" si="213"/>
        <v>22386.5</v>
      </c>
      <c r="I768" s="3">
        <f t="shared" si="204"/>
        <v>98.79128347248944</v>
      </c>
    </row>
    <row r="769" spans="1:9" ht="30" x14ac:dyDescent="0.2">
      <c r="A769" s="21" t="s">
        <v>213</v>
      </c>
      <c r="B769" s="5" t="s">
        <v>403</v>
      </c>
      <c r="C769" s="5" t="s">
        <v>414</v>
      </c>
      <c r="D769" s="5" t="s">
        <v>387</v>
      </c>
      <c r="E769" s="5" t="s">
        <v>214</v>
      </c>
      <c r="F769" s="12"/>
      <c r="G769" s="3">
        <f t="shared" si="213"/>
        <v>22660.400000000001</v>
      </c>
      <c r="H769" s="3">
        <f t="shared" si="213"/>
        <v>22386.5</v>
      </c>
      <c r="I769" s="3">
        <f t="shared" si="204"/>
        <v>98.79128347248944</v>
      </c>
    </row>
    <row r="770" spans="1:9" ht="30" x14ac:dyDescent="0.2">
      <c r="A770" s="21" t="s">
        <v>225</v>
      </c>
      <c r="B770" s="5" t="s">
        <v>403</v>
      </c>
      <c r="C770" s="5" t="s">
        <v>414</v>
      </c>
      <c r="D770" s="5" t="s">
        <v>387</v>
      </c>
      <c r="E770" s="5" t="s">
        <v>226</v>
      </c>
      <c r="F770" s="5"/>
      <c r="G770" s="3">
        <f t="shared" si="213"/>
        <v>22660.400000000001</v>
      </c>
      <c r="H770" s="3">
        <f t="shared" si="213"/>
        <v>22386.5</v>
      </c>
      <c r="I770" s="3">
        <f t="shared" si="204"/>
        <v>98.79128347248944</v>
      </c>
    </row>
    <row r="771" spans="1:9" ht="30" x14ac:dyDescent="0.2">
      <c r="A771" s="23" t="s">
        <v>227</v>
      </c>
      <c r="B771" s="5" t="s">
        <v>403</v>
      </c>
      <c r="C771" s="5" t="s">
        <v>414</v>
      </c>
      <c r="D771" s="5" t="s">
        <v>387</v>
      </c>
      <c r="E771" s="5" t="s">
        <v>228</v>
      </c>
      <c r="F771" s="5"/>
      <c r="G771" s="3">
        <f t="shared" si="213"/>
        <v>22660.400000000001</v>
      </c>
      <c r="H771" s="3">
        <f t="shared" si="213"/>
        <v>22386.5</v>
      </c>
      <c r="I771" s="3">
        <f t="shared" si="204"/>
        <v>98.79128347248944</v>
      </c>
    </row>
    <row r="772" spans="1:9" x14ac:dyDescent="0.2">
      <c r="A772" s="21" t="s">
        <v>229</v>
      </c>
      <c r="B772" s="5" t="s">
        <v>403</v>
      </c>
      <c r="C772" s="5" t="s">
        <v>414</v>
      </c>
      <c r="D772" s="5" t="s">
        <v>387</v>
      </c>
      <c r="E772" s="20" t="s">
        <v>230</v>
      </c>
      <c r="F772" s="5"/>
      <c r="G772" s="3">
        <f t="shared" si="213"/>
        <v>22660.400000000001</v>
      </c>
      <c r="H772" s="3">
        <f t="shared" si="213"/>
        <v>22386.5</v>
      </c>
      <c r="I772" s="3">
        <f t="shared" si="204"/>
        <v>98.79128347248944</v>
      </c>
    </row>
    <row r="773" spans="1:9" ht="30" x14ac:dyDescent="0.2">
      <c r="A773" s="4" t="s">
        <v>485</v>
      </c>
      <c r="B773" s="5" t="s">
        <v>403</v>
      </c>
      <c r="C773" s="5" t="s">
        <v>414</v>
      </c>
      <c r="D773" s="5" t="s">
        <v>387</v>
      </c>
      <c r="E773" s="20" t="s">
        <v>230</v>
      </c>
      <c r="F773" s="5" t="s">
        <v>486</v>
      </c>
      <c r="G773" s="3">
        <f t="shared" si="213"/>
        <v>22660.400000000001</v>
      </c>
      <c r="H773" s="3">
        <f t="shared" si="213"/>
        <v>22386.5</v>
      </c>
      <c r="I773" s="3">
        <f t="shared" si="204"/>
        <v>98.79128347248944</v>
      </c>
    </row>
    <row r="774" spans="1:9" x14ac:dyDescent="0.2">
      <c r="A774" s="4" t="s">
        <v>473</v>
      </c>
      <c r="B774" s="5" t="s">
        <v>403</v>
      </c>
      <c r="C774" s="5" t="s">
        <v>414</v>
      </c>
      <c r="D774" s="5" t="s">
        <v>387</v>
      </c>
      <c r="E774" s="20" t="s">
        <v>230</v>
      </c>
      <c r="F774" s="5" t="s">
        <v>474</v>
      </c>
      <c r="G774" s="3">
        <f>22115.4+545</f>
        <v>22660.400000000001</v>
      </c>
      <c r="H774" s="3">
        <v>22386.5</v>
      </c>
      <c r="I774" s="3">
        <f t="shared" si="204"/>
        <v>98.79128347248944</v>
      </c>
    </row>
    <row r="775" spans="1:9" ht="31.5" x14ac:dyDescent="0.25">
      <c r="A775" s="7" t="s">
        <v>462</v>
      </c>
      <c r="B775" s="8" t="s">
        <v>463</v>
      </c>
      <c r="C775" s="8"/>
      <c r="D775" s="8"/>
      <c r="E775" s="8"/>
      <c r="F775" s="8"/>
      <c r="G775" s="14">
        <f>G776+G787+G961</f>
        <v>1168053.5</v>
      </c>
      <c r="H775" s="14">
        <f>H776+H787+H961</f>
        <v>1144688.0000000002</v>
      </c>
      <c r="I775" s="9">
        <f t="shared" si="204"/>
        <v>97.999620736550185</v>
      </c>
    </row>
    <row r="776" spans="1:9" x14ac:dyDescent="0.2">
      <c r="A776" s="58" t="s">
        <v>425</v>
      </c>
      <c r="B776" s="5" t="s">
        <v>463</v>
      </c>
      <c r="C776" s="5" t="s">
        <v>407</v>
      </c>
      <c r="D776" s="5"/>
      <c r="E776" s="5"/>
      <c r="F776" s="5"/>
      <c r="G776" s="11">
        <f t="shared" ref="G776:H777" si="214">G777</f>
        <v>6885.2000000000007</v>
      </c>
      <c r="H776" s="11">
        <f t="shared" si="214"/>
        <v>5021.6000000000004</v>
      </c>
      <c r="I776" s="3">
        <f t="shared" si="204"/>
        <v>72.933248126416089</v>
      </c>
    </row>
    <row r="777" spans="1:9" x14ac:dyDescent="0.2">
      <c r="A777" s="58" t="s">
        <v>431</v>
      </c>
      <c r="B777" s="5" t="s">
        <v>463</v>
      </c>
      <c r="C777" s="5" t="s">
        <v>407</v>
      </c>
      <c r="D777" s="5" t="s">
        <v>432</v>
      </c>
      <c r="E777" s="5"/>
      <c r="F777" s="5"/>
      <c r="G777" s="11">
        <f t="shared" si="214"/>
        <v>6885.2000000000007</v>
      </c>
      <c r="H777" s="11">
        <f t="shared" si="214"/>
        <v>5021.6000000000004</v>
      </c>
      <c r="I777" s="3">
        <f t="shared" si="204"/>
        <v>72.933248126416089</v>
      </c>
    </row>
    <row r="778" spans="1:9" ht="30" x14ac:dyDescent="0.2">
      <c r="A778" s="21" t="s">
        <v>296</v>
      </c>
      <c r="B778" s="5" t="s">
        <v>463</v>
      </c>
      <c r="C778" s="5" t="s">
        <v>407</v>
      </c>
      <c r="D778" s="5" t="s">
        <v>432</v>
      </c>
      <c r="E778" s="20" t="s">
        <v>297</v>
      </c>
      <c r="F778" s="5"/>
      <c r="G778" s="3">
        <f t="shared" ref="G778:H778" si="215">G779</f>
        <v>6885.2000000000007</v>
      </c>
      <c r="H778" s="3">
        <f t="shared" si="215"/>
        <v>5021.6000000000004</v>
      </c>
      <c r="I778" s="3">
        <f t="shared" si="204"/>
        <v>72.933248126416089</v>
      </c>
    </row>
    <row r="779" spans="1:9" ht="60" x14ac:dyDescent="0.2">
      <c r="A779" s="21" t="s">
        <v>304</v>
      </c>
      <c r="B779" s="5" t="s">
        <v>463</v>
      </c>
      <c r="C779" s="5" t="s">
        <v>407</v>
      </c>
      <c r="D779" s="5" t="s">
        <v>432</v>
      </c>
      <c r="E779" s="20" t="s">
        <v>305</v>
      </c>
      <c r="F779" s="5"/>
      <c r="G779" s="3">
        <f>G780</f>
        <v>6885.2000000000007</v>
      </c>
      <c r="H779" s="3">
        <f>H780</f>
        <v>5021.6000000000004</v>
      </c>
      <c r="I779" s="3">
        <f t="shared" si="204"/>
        <v>72.933248126416089</v>
      </c>
    </row>
    <row r="780" spans="1:9" ht="30" x14ac:dyDescent="0.2">
      <c r="A780" s="21" t="s">
        <v>67</v>
      </c>
      <c r="B780" s="5" t="s">
        <v>463</v>
      </c>
      <c r="C780" s="5" t="s">
        <v>407</v>
      </c>
      <c r="D780" s="5" t="s">
        <v>432</v>
      </c>
      <c r="E780" s="20" t="s">
        <v>320</v>
      </c>
      <c r="F780" s="30"/>
      <c r="G780" s="11">
        <f>G781+G784</f>
        <v>6885.2000000000007</v>
      </c>
      <c r="H780" s="11">
        <f>H781+H784</f>
        <v>5021.6000000000004</v>
      </c>
      <c r="I780" s="3">
        <f t="shared" ref="I780:I819" si="216">H780/G780*100</f>
        <v>72.933248126416089</v>
      </c>
    </row>
    <row r="781" spans="1:9" ht="75" x14ac:dyDescent="0.2">
      <c r="A781" s="25" t="s">
        <v>321</v>
      </c>
      <c r="B781" s="5" t="s">
        <v>463</v>
      </c>
      <c r="C781" s="5" t="s">
        <v>407</v>
      </c>
      <c r="D781" s="5" t="s">
        <v>432</v>
      </c>
      <c r="E781" s="20" t="s">
        <v>322</v>
      </c>
      <c r="F781" s="30"/>
      <c r="G781" s="11">
        <f>G782</f>
        <v>4597.4000000000005</v>
      </c>
      <c r="H781" s="11">
        <f>H782</f>
        <v>3240.3</v>
      </c>
      <c r="I781" s="3">
        <f t="shared" si="216"/>
        <v>70.481141514769206</v>
      </c>
    </row>
    <row r="782" spans="1:9" ht="30" x14ac:dyDescent="0.2">
      <c r="A782" s="6" t="s">
        <v>394</v>
      </c>
      <c r="B782" s="5" t="s">
        <v>463</v>
      </c>
      <c r="C782" s="5" t="s">
        <v>407</v>
      </c>
      <c r="D782" s="5" t="s">
        <v>432</v>
      </c>
      <c r="E782" s="20" t="s">
        <v>322</v>
      </c>
      <c r="F782" s="5" t="s">
        <v>395</v>
      </c>
      <c r="G782" s="11">
        <f>G783</f>
        <v>4597.4000000000005</v>
      </c>
      <c r="H782" s="11">
        <f>H783</f>
        <v>3240.3</v>
      </c>
      <c r="I782" s="3">
        <f t="shared" si="216"/>
        <v>70.481141514769206</v>
      </c>
    </row>
    <row r="783" spans="1:9" ht="45" x14ac:dyDescent="0.2">
      <c r="A783" s="6" t="s">
        <v>396</v>
      </c>
      <c r="B783" s="5" t="s">
        <v>463</v>
      </c>
      <c r="C783" s="5" t="s">
        <v>407</v>
      </c>
      <c r="D783" s="5" t="s">
        <v>432</v>
      </c>
      <c r="E783" s="20" t="s">
        <v>322</v>
      </c>
      <c r="F783" s="5" t="s">
        <v>397</v>
      </c>
      <c r="G783" s="11">
        <f>4631.3-33.9</f>
        <v>4597.4000000000005</v>
      </c>
      <c r="H783" s="11">
        <v>3240.3</v>
      </c>
      <c r="I783" s="3">
        <f t="shared" si="216"/>
        <v>70.481141514769206</v>
      </c>
    </row>
    <row r="784" spans="1:9" ht="45" x14ac:dyDescent="0.2">
      <c r="A784" s="25" t="s">
        <v>323</v>
      </c>
      <c r="B784" s="5" t="s">
        <v>463</v>
      </c>
      <c r="C784" s="5" t="s">
        <v>407</v>
      </c>
      <c r="D784" s="5" t="s">
        <v>432</v>
      </c>
      <c r="E784" s="20" t="s">
        <v>324</v>
      </c>
      <c r="F784" s="30"/>
      <c r="G784" s="11">
        <f>G785</f>
        <v>2287.8000000000002</v>
      </c>
      <c r="H784" s="11">
        <f>H785</f>
        <v>1781.3</v>
      </c>
      <c r="I784" s="3">
        <f t="shared" si="216"/>
        <v>77.860826995366722</v>
      </c>
    </row>
    <row r="785" spans="1:9" ht="30" x14ac:dyDescent="0.2">
      <c r="A785" s="6" t="s">
        <v>394</v>
      </c>
      <c r="B785" s="5" t="s">
        <v>463</v>
      </c>
      <c r="C785" s="5" t="s">
        <v>407</v>
      </c>
      <c r="D785" s="5" t="s">
        <v>432</v>
      </c>
      <c r="E785" s="20" t="s">
        <v>324</v>
      </c>
      <c r="F785" s="5" t="s">
        <v>395</v>
      </c>
      <c r="G785" s="11">
        <f>G786</f>
        <v>2287.8000000000002</v>
      </c>
      <c r="H785" s="11">
        <f>H786</f>
        <v>1781.3</v>
      </c>
      <c r="I785" s="3">
        <f t="shared" si="216"/>
        <v>77.860826995366722</v>
      </c>
    </row>
    <row r="786" spans="1:9" ht="45" x14ac:dyDescent="0.2">
      <c r="A786" s="6" t="s">
        <v>396</v>
      </c>
      <c r="B786" s="5" t="s">
        <v>463</v>
      </c>
      <c r="C786" s="5" t="s">
        <v>407</v>
      </c>
      <c r="D786" s="5" t="s">
        <v>432</v>
      </c>
      <c r="E786" s="20" t="s">
        <v>324</v>
      </c>
      <c r="F786" s="5" t="s">
        <v>397</v>
      </c>
      <c r="G786" s="11">
        <f>2391-103.2</f>
        <v>2287.8000000000002</v>
      </c>
      <c r="H786" s="11">
        <v>1781.3</v>
      </c>
      <c r="I786" s="3">
        <f t="shared" si="216"/>
        <v>77.860826995366722</v>
      </c>
    </row>
    <row r="787" spans="1:9" x14ac:dyDescent="0.2">
      <c r="A787" s="4" t="s">
        <v>447</v>
      </c>
      <c r="B787" s="5" t="s">
        <v>463</v>
      </c>
      <c r="C787" s="5" t="s">
        <v>448</v>
      </c>
      <c r="D787" s="5"/>
      <c r="E787" s="5"/>
      <c r="F787" s="5"/>
      <c r="G787" s="11">
        <f>G788+G837+G910+G939</f>
        <v>1143234.3</v>
      </c>
      <c r="H787" s="11">
        <f>H788+H837+H910+H939</f>
        <v>1125219.3</v>
      </c>
      <c r="I787" s="3">
        <f t="shared" si="216"/>
        <v>98.424207531212105</v>
      </c>
    </row>
    <row r="788" spans="1:9" x14ac:dyDescent="0.2">
      <c r="A788" s="4" t="s">
        <v>449</v>
      </c>
      <c r="B788" s="5" t="s">
        <v>463</v>
      </c>
      <c r="C788" s="5" t="s">
        <v>448</v>
      </c>
      <c r="D788" s="5" t="s">
        <v>387</v>
      </c>
      <c r="E788" s="5"/>
      <c r="F788" s="5"/>
      <c r="G788" s="11">
        <f>G789+G805+G824+G833</f>
        <v>501417.99999999994</v>
      </c>
      <c r="H788" s="11">
        <f>H789+H805+H824+H833</f>
        <v>498265.2</v>
      </c>
      <c r="I788" s="3">
        <f t="shared" si="216"/>
        <v>99.371223210973696</v>
      </c>
    </row>
    <row r="789" spans="1:9" x14ac:dyDescent="0.2">
      <c r="A789" s="21" t="s">
        <v>30</v>
      </c>
      <c r="B789" s="5" t="s">
        <v>463</v>
      </c>
      <c r="C789" s="5" t="s">
        <v>448</v>
      </c>
      <c r="D789" s="5" t="s">
        <v>387</v>
      </c>
      <c r="E789" s="20" t="s">
        <v>31</v>
      </c>
      <c r="F789" s="5"/>
      <c r="G789" s="11">
        <f t="shared" ref="G789:H789" si="217">G790</f>
        <v>475602.6</v>
      </c>
      <c r="H789" s="11">
        <f t="shared" si="217"/>
        <v>472820.30000000005</v>
      </c>
      <c r="I789" s="3">
        <f t="shared" si="216"/>
        <v>99.414994787665179</v>
      </c>
    </row>
    <row r="790" spans="1:9" x14ac:dyDescent="0.2">
      <c r="A790" s="21" t="s">
        <v>32</v>
      </c>
      <c r="B790" s="5" t="s">
        <v>463</v>
      </c>
      <c r="C790" s="5" t="s">
        <v>448</v>
      </c>
      <c r="D790" s="5" t="s">
        <v>387</v>
      </c>
      <c r="E790" s="20" t="s">
        <v>33</v>
      </c>
      <c r="F790" s="5"/>
      <c r="G790" s="11">
        <f>G791+G795</f>
        <v>475602.6</v>
      </c>
      <c r="H790" s="11">
        <f>H791+H795</f>
        <v>472820.30000000005</v>
      </c>
      <c r="I790" s="3">
        <f t="shared" si="216"/>
        <v>99.414994787665179</v>
      </c>
    </row>
    <row r="791" spans="1:9" ht="45" x14ac:dyDescent="0.2">
      <c r="A791" s="21" t="s">
        <v>34</v>
      </c>
      <c r="B791" s="5" t="s">
        <v>463</v>
      </c>
      <c r="C791" s="5" t="s">
        <v>448</v>
      </c>
      <c r="D791" s="5" t="s">
        <v>387</v>
      </c>
      <c r="E791" s="20" t="s">
        <v>505</v>
      </c>
      <c r="F791" s="5"/>
      <c r="G791" s="11">
        <f t="shared" ref="G791:H793" si="218">G792</f>
        <v>2100</v>
      </c>
      <c r="H791" s="11">
        <f t="shared" si="218"/>
        <v>1367.3</v>
      </c>
      <c r="I791" s="3">
        <f t="shared" si="216"/>
        <v>65.109523809523807</v>
      </c>
    </row>
    <row r="792" spans="1:9" ht="60" x14ac:dyDescent="0.2">
      <c r="A792" s="6" t="s">
        <v>622</v>
      </c>
      <c r="B792" s="5" t="s">
        <v>463</v>
      </c>
      <c r="C792" s="5" t="s">
        <v>448</v>
      </c>
      <c r="D792" s="5" t="s">
        <v>387</v>
      </c>
      <c r="E792" s="20" t="s">
        <v>620</v>
      </c>
      <c r="F792" s="5"/>
      <c r="G792" s="11">
        <f t="shared" si="218"/>
        <v>2100</v>
      </c>
      <c r="H792" s="11">
        <f t="shared" si="218"/>
        <v>1367.3</v>
      </c>
      <c r="I792" s="3">
        <f t="shared" si="216"/>
        <v>65.109523809523807</v>
      </c>
    </row>
    <row r="793" spans="1:9" ht="45" x14ac:dyDescent="0.2">
      <c r="A793" s="6" t="s">
        <v>415</v>
      </c>
      <c r="B793" s="5" t="s">
        <v>463</v>
      </c>
      <c r="C793" s="5" t="s">
        <v>448</v>
      </c>
      <c r="D793" s="5" t="s">
        <v>387</v>
      </c>
      <c r="E793" s="20" t="s">
        <v>620</v>
      </c>
      <c r="F793" s="5" t="s">
        <v>429</v>
      </c>
      <c r="G793" s="11">
        <f t="shared" si="218"/>
        <v>2100</v>
      </c>
      <c r="H793" s="11">
        <f t="shared" si="218"/>
        <v>1367.3</v>
      </c>
      <c r="I793" s="3">
        <f t="shared" si="216"/>
        <v>65.109523809523807</v>
      </c>
    </row>
    <row r="794" spans="1:9" x14ac:dyDescent="0.2">
      <c r="A794" s="6" t="s">
        <v>416</v>
      </c>
      <c r="B794" s="5" t="s">
        <v>463</v>
      </c>
      <c r="C794" s="5" t="s">
        <v>448</v>
      </c>
      <c r="D794" s="5" t="s">
        <v>387</v>
      </c>
      <c r="E794" s="20" t="s">
        <v>620</v>
      </c>
      <c r="F794" s="5" t="s">
        <v>430</v>
      </c>
      <c r="G794" s="11">
        <v>2100</v>
      </c>
      <c r="H794" s="11">
        <v>1367.3</v>
      </c>
      <c r="I794" s="3">
        <f t="shared" si="216"/>
        <v>65.109523809523807</v>
      </c>
    </row>
    <row r="795" spans="1:9" ht="60" x14ac:dyDescent="0.2">
      <c r="A795" s="21" t="s">
        <v>36</v>
      </c>
      <c r="B795" s="5" t="s">
        <v>463</v>
      </c>
      <c r="C795" s="5" t="s">
        <v>448</v>
      </c>
      <c r="D795" s="5" t="s">
        <v>387</v>
      </c>
      <c r="E795" s="20" t="s">
        <v>35</v>
      </c>
      <c r="F795" s="5"/>
      <c r="G795" s="11">
        <f t="shared" ref="G795:H795" si="219">G796+G799+G802</f>
        <v>473502.6</v>
      </c>
      <c r="H795" s="11">
        <f t="shared" si="219"/>
        <v>471453.00000000006</v>
      </c>
      <c r="I795" s="3">
        <f t="shared" si="216"/>
        <v>99.567140708414286</v>
      </c>
    </row>
    <row r="796" spans="1:9" ht="45" x14ac:dyDescent="0.2">
      <c r="A796" s="24" t="s">
        <v>40</v>
      </c>
      <c r="B796" s="5" t="s">
        <v>463</v>
      </c>
      <c r="C796" s="5" t="s">
        <v>448</v>
      </c>
      <c r="D796" s="5" t="s">
        <v>387</v>
      </c>
      <c r="E796" s="20" t="s">
        <v>506</v>
      </c>
      <c r="F796" s="5"/>
      <c r="G796" s="11">
        <f t="shared" ref="G796:H797" si="220">G797</f>
        <v>137716.6</v>
      </c>
      <c r="H796" s="11">
        <f t="shared" si="220"/>
        <v>137438.39999999999</v>
      </c>
      <c r="I796" s="3">
        <f t="shared" si="216"/>
        <v>99.797990946625163</v>
      </c>
    </row>
    <row r="797" spans="1:9" ht="45" x14ac:dyDescent="0.2">
      <c r="A797" s="6" t="s">
        <v>415</v>
      </c>
      <c r="B797" s="5" t="s">
        <v>463</v>
      </c>
      <c r="C797" s="5" t="s">
        <v>448</v>
      </c>
      <c r="D797" s="5" t="s">
        <v>387</v>
      </c>
      <c r="E797" s="20" t="s">
        <v>506</v>
      </c>
      <c r="F797" s="5" t="s">
        <v>429</v>
      </c>
      <c r="G797" s="11">
        <f t="shared" si="220"/>
        <v>137716.6</v>
      </c>
      <c r="H797" s="11">
        <f t="shared" si="220"/>
        <v>137438.39999999999</v>
      </c>
      <c r="I797" s="3">
        <f t="shared" si="216"/>
        <v>99.797990946625163</v>
      </c>
    </row>
    <row r="798" spans="1:9" x14ac:dyDescent="0.2">
      <c r="A798" s="6" t="s">
        <v>416</v>
      </c>
      <c r="B798" s="5" t="s">
        <v>463</v>
      </c>
      <c r="C798" s="5" t="s">
        <v>448</v>
      </c>
      <c r="D798" s="5" t="s">
        <v>387</v>
      </c>
      <c r="E798" s="20" t="s">
        <v>506</v>
      </c>
      <c r="F798" s="5" t="s">
        <v>430</v>
      </c>
      <c r="G798" s="11">
        <f>156372-18655.4</f>
        <v>137716.6</v>
      </c>
      <c r="H798" s="11">
        <v>137438.39999999999</v>
      </c>
      <c r="I798" s="3">
        <f t="shared" si="216"/>
        <v>99.797990946625163</v>
      </c>
    </row>
    <row r="799" spans="1:9" ht="150" x14ac:dyDescent="0.2">
      <c r="A799" s="23" t="s">
        <v>37</v>
      </c>
      <c r="B799" s="5" t="s">
        <v>463</v>
      </c>
      <c r="C799" s="5" t="s">
        <v>448</v>
      </c>
      <c r="D799" s="5" t="s">
        <v>387</v>
      </c>
      <c r="E799" s="20" t="s">
        <v>507</v>
      </c>
      <c r="F799" s="5"/>
      <c r="G799" s="11">
        <f t="shared" ref="G799:H800" si="221">G800</f>
        <v>332851</v>
      </c>
      <c r="H799" s="11">
        <f t="shared" si="221"/>
        <v>331165.90000000002</v>
      </c>
      <c r="I799" s="3">
        <f t="shared" si="216"/>
        <v>99.493737438072898</v>
      </c>
    </row>
    <row r="800" spans="1:9" ht="45" x14ac:dyDescent="0.2">
      <c r="A800" s="6" t="s">
        <v>415</v>
      </c>
      <c r="B800" s="5" t="s">
        <v>463</v>
      </c>
      <c r="C800" s="5" t="s">
        <v>448</v>
      </c>
      <c r="D800" s="5" t="s">
        <v>387</v>
      </c>
      <c r="E800" s="20" t="s">
        <v>507</v>
      </c>
      <c r="F800" s="5" t="s">
        <v>429</v>
      </c>
      <c r="G800" s="11">
        <f t="shared" si="221"/>
        <v>332851</v>
      </c>
      <c r="H800" s="11">
        <f t="shared" si="221"/>
        <v>331165.90000000002</v>
      </c>
      <c r="I800" s="3">
        <f t="shared" si="216"/>
        <v>99.493737438072898</v>
      </c>
    </row>
    <row r="801" spans="1:9" x14ac:dyDescent="0.2">
      <c r="A801" s="6" t="s">
        <v>416</v>
      </c>
      <c r="B801" s="5" t="s">
        <v>463</v>
      </c>
      <c r="C801" s="5" t="s">
        <v>448</v>
      </c>
      <c r="D801" s="5" t="s">
        <v>387</v>
      </c>
      <c r="E801" s="20" t="s">
        <v>507</v>
      </c>
      <c r="F801" s="5" t="s">
        <v>430</v>
      </c>
      <c r="G801" s="11">
        <f>337530+3037+(94-7810)</f>
        <v>332851</v>
      </c>
      <c r="H801" s="11">
        <v>331165.90000000002</v>
      </c>
      <c r="I801" s="3">
        <f t="shared" si="216"/>
        <v>99.493737438072898</v>
      </c>
    </row>
    <row r="802" spans="1:9" ht="120" x14ac:dyDescent="0.2">
      <c r="A802" s="23" t="s">
        <v>38</v>
      </c>
      <c r="B802" s="5" t="s">
        <v>463</v>
      </c>
      <c r="C802" s="5" t="s">
        <v>448</v>
      </c>
      <c r="D802" s="5" t="s">
        <v>387</v>
      </c>
      <c r="E802" s="20" t="s">
        <v>508</v>
      </c>
      <c r="F802" s="30"/>
      <c r="G802" s="11">
        <f t="shared" ref="G802:H803" si="222">G803</f>
        <v>2935</v>
      </c>
      <c r="H802" s="11">
        <f t="shared" si="222"/>
        <v>2848.7</v>
      </c>
      <c r="I802" s="3">
        <f t="shared" si="216"/>
        <v>97.059625212947182</v>
      </c>
    </row>
    <row r="803" spans="1:9" ht="45" x14ac:dyDescent="0.2">
      <c r="A803" s="6" t="s">
        <v>415</v>
      </c>
      <c r="B803" s="5" t="s">
        <v>463</v>
      </c>
      <c r="C803" s="5" t="s">
        <v>448</v>
      </c>
      <c r="D803" s="5" t="s">
        <v>387</v>
      </c>
      <c r="E803" s="20" t="s">
        <v>508</v>
      </c>
      <c r="F803" s="5" t="s">
        <v>429</v>
      </c>
      <c r="G803" s="11">
        <f t="shared" si="222"/>
        <v>2935</v>
      </c>
      <c r="H803" s="11">
        <f t="shared" si="222"/>
        <v>2848.7</v>
      </c>
      <c r="I803" s="3">
        <f t="shared" si="216"/>
        <v>97.059625212947182</v>
      </c>
    </row>
    <row r="804" spans="1:9" ht="45" x14ac:dyDescent="0.2">
      <c r="A804" s="6" t="s">
        <v>460</v>
      </c>
      <c r="B804" s="5" t="s">
        <v>463</v>
      </c>
      <c r="C804" s="5" t="s">
        <v>448</v>
      </c>
      <c r="D804" s="5" t="s">
        <v>387</v>
      </c>
      <c r="E804" s="20" t="s">
        <v>508</v>
      </c>
      <c r="F804" s="5" t="s">
        <v>461</v>
      </c>
      <c r="G804" s="11">
        <f>3888-561-392</f>
        <v>2935</v>
      </c>
      <c r="H804" s="11">
        <v>2848.7</v>
      </c>
      <c r="I804" s="3">
        <f t="shared" si="216"/>
        <v>97.059625212947182</v>
      </c>
    </row>
    <row r="805" spans="1:9" ht="45" x14ac:dyDescent="0.2">
      <c r="A805" s="21" t="s">
        <v>132</v>
      </c>
      <c r="B805" s="5" t="s">
        <v>463</v>
      </c>
      <c r="C805" s="5" t="s">
        <v>448</v>
      </c>
      <c r="D805" s="5" t="s">
        <v>387</v>
      </c>
      <c r="E805" s="20" t="s">
        <v>133</v>
      </c>
      <c r="F805" s="5"/>
      <c r="G805" s="3">
        <f t="shared" ref="G805:H805" si="223">G814+G819+G806</f>
        <v>12919.100000000002</v>
      </c>
      <c r="H805" s="3">
        <f t="shared" si="223"/>
        <v>12597.5</v>
      </c>
      <c r="I805" s="3">
        <f t="shared" si="216"/>
        <v>97.510662507450192</v>
      </c>
    </row>
    <row r="806" spans="1:9" ht="30" x14ac:dyDescent="0.2">
      <c r="A806" s="21" t="s">
        <v>134</v>
      </c>
      <c r="B806" s="5" t="s">
        <v>463</v>
      </c>
      <c r="C806" s="5" t="s">
        <v>448</v>
      </c>
      <c r="D806" s="5" t="s">
        <v>387</v>
      </c>
      <c r="E806" s="20" t="s">
        <v>135</v>
      </c>
      <c r="F806" s="5"/>
      <c r="G806" s="3">
        <f t="shared" ref="G806:H812" si="224">G807</f>
        <v>12810.100000000002</v>
      </c>
      <c r="H806" s="3">
        <f t="shared" si="224"/>
        <v>12594.2</v>
      </c>
      <c r="I806" s="3">
        <f t="shared" si="216"/>
        <v>98.314611127157463</v>
      </c>
    </row>
    <row r="807" spans="1:9" ht="60" x14ac:dyDescent="0.2">
      <c r="A807" s="23" t="s">
        <v>136</v>
      </c>
      <c r="B807" s="5" t="s">
        <v>463</v>
      </c>
      <c r="C807" s="5" t="s">
        <v>448</v>
      </c>
      <c r="D807" s="5" t="s">
        <v>387</v>
      </c>
      <c r="E807" s="20" t="s">
        <v>137</v>
      </c>
      <c r="F807" s="5"/>
      <c r="G807" s="3">
        <f>G811+G808</f>
        <v>12810.100000000002</v>
      </c>
      <c r="H807" s="3">
        <f>H811+H808</f>
        <v>12594.2</v>
      </c>
      <c r="I807" s="3">
        <f t="shared" si="216"/>
        <v>98.314611127157463</v>
      </c>
    </row>
    <row r="808" spans="1:9" ht="105" x14ac:dyDescent="0.2">
      <c r="A808" s="21" t="s">
        <v>519</v>
      </c>
      <c r="B808" s="5" t="s">
        <v>463</v>
      </c>
      <c r="C808" s="5" t="s">
        <v>448</v>
      </c>
      <c r="D808" s="5" t="s">
        <v>387</v>
      </c>
      <c r="E808" s="20" t="s">
        <v>138</v>
      </c>
      <c r="F808" s="5"/>
      <c r="G808" s="3">
        <f t="shared" ref="G808:H809" si="225">G809</f>
        <v>1740.7</v>
      </c>
      <c r="H808" s="3">
        <f t="shared" si="225"/>
        <v>1677.2</v>
      </c>
      <c r="I808" s="3">
        <f t="shared" si="216"/>
        <v>96.352042281840639</v>
      </c>
    </row>
    <row r="809" spans="1:9" ht="45" x14ac:dyDescent="0.2">
      <c r="A809" s="6" t="s">
        <v>415</v>
      </c>
      <c r="B809" s="5" t="s">
        <v>463</v>
      </c>
      <c r="C809" s="5" t="s">
        <v>448</v>
      </c>
      <c r="D809" s="5" t="s">
        <v>387</v>
      </c>
      <c r="E809" s="20" t="s">
        <v>138</v>
      </c>
      <c r="F809" s="5" t="s">
        <v>429</v>
      </c>
      <c r="G809" s="3">
        <f t="shared" si="225"/>
        <v>1740.7</v>
      </c>
      <c r="H809" s="3">
        <f t="shared" si="225"/>
        <v>1677.2</v>
      </c>
      <c r="I809" s="3">
        <f t="shared" si="216"/>
        <v>96.352042281840639</v>
      </c>
    </row>
    <row r="810" spans="1:9" x14ac:dyDescent="0.2">
      <c r="A810" s="6" t="s">
        <v>416</v>
      </c>
      <c r="B810" s="5" t="s">
        <v>463</v>
      </c>
      <c r="C810" s="5" t="s">
        <v>448</v>
      </c>
      <c r="D810" s="5" t="s">
        <v>387</v>
      </c>
      <c r="E810" s="20" t="s">
        <v>138</v>
      </c>
      <c r="F810" s="5" t="s">
        <v>430</v>
      </c>
      <c r="G810" s="3">
        <f>600+150+1063.2-72.5</f>
        <v>1740.7</v>
      </c>
      <c r="H810" s="3">
        <v>1677.2</v>
      </c>
      <c r="I810" s="3">
        <f t="shared" si="216"/>
        <v>96.352042281840639</v>
      </c>
    </row>
    <row r="811" spans="1:9" x14ac:dyDescent="0.2">
      <c r="A811" s="6" t="s">
        <v>482</v>
      </c>
      <c r="B811" s="5" t="s">
        <v>463</v>
      </c>
      <c r="C811" s="5" t="s">
        <v>448</v>
      </c>
      <c r="D811" s="5" t="s">
        <v>387</v>
      </c>
      <c r="E811" s="20" t="s">
        <v>481</v>
      </c>
      <c r="F811" s="5"/>
      <c r="G811" s="3">
        <f t="shared" si="224"/>
        <v>11069.400000000001</v>
      </c>
      <c r="H811" s="3">
        <f t="shared" si="224"/>
        <v>10917</v>
      </c>
      <c r="I811" s="3">
        <f t="shared" si="216"/>
        <v>98.623231611469436</v>
      </c>
    </row>
    <row r="812" spans="1:9" ht="45" x14ac:dyDescent="0.2">
      <c r="A812" s="6" t="s">
        <v>415</v>
      </c>
      <c r="B812" s="5" t="s">
        <v>463</v>
      </c>
      <c r="C812" s="5" t="s">
        <v>448</v>
      </c>
      <c r="D812" s="5" t="s">
        <v>387</v>
      </c>
      <c r="E812" s="20" t="s">
        <v>481</v>
      </c>
      <c r="F812" s="5" t="s">
        <v>429</v>
      </c>
      <c r="G812" s="3">
        <f t="shared" si="224"/>
        <v>11069.400000000001</v>
      </c>
      <c r="H812" s="3">
        <f t="shared" si="224"/>
        <v>10917</v>
      </c>
      <c r="I812" s="3">
        <f t="shared" si="216"/>
        <v>98.623231611469436</v>
      </c>
    </row>
    <row r="813" spans="1:9" x14ac:dyDescent="0.2">
      <c r="A813" s="6" t="s">
        <v>416</v>
      </c>
      <c r="B813" s="5" t="s">
        <v>463</v>
      </c>
      <c r="C813" s="5" t="s">
        <v>448</v>
      </c>
      <c r="D813" s="5" t="s">
        <v>387</v>
      </c>
      <c r="E813" s="20" t="s">
        <v>481</v>
      </c>
      <c r="F813" s="5" t="s">
        <v>430</v>
      </c>
      <c r="G813" s="3">
        <f>15462.7-4473.3+250-170</f>
        <v>11069.400000000001</v>
      </c>
      <c r="H813" s="3">
        <v>10917</v>
      </c>
      <c r="I813" s="3">
        <f t="shared" si="216"/>
        <v>98.623231611469436</v>
      </c>
    </row>
    <row r="814" spans="1:9" ht="45" x14ac:dyDescent="0.2">
      <c r="A814" s="6" t="s">
        <v>611</v>
      </c>
      <c r="B814" s="5" t="s">
        <v>463</v>
      </c>
      <c r="C814" s="5" t="s">
        <v>448</v>
      </c>
      <c r="D814" s="5" t="s">
        <v>387</v>
      </c>
      <c r="E814" s="20" t="s">
        <v>156</v>
      </c>
      <c r="F814" s="5"/>
      <c r="G814" s="3">
        <f t="shared" ref="G814:H817" si="226">G815</f>
        <v>95</v>
      </c>
      <c r="H814" s="3">
        <f t="shared" si="226"/>
        <v>3.3</v>
      </c>
      <c r="I814" s="3">
        <f t="shared" si="216"/>
        <v>3.4736842105263155</v>
      </c>
    </row>
    <row r="815" spans="1:9" ht="30" x14ac:dyDescent="0.2">
      <c r="A815" s="23" t="s">
        <v>157</v>
      </c>
      <c r="B815" s="5" t="s">
        <v>463</v>
      </c>
      <c r="C815" s="5" t="s">
        <v>448</v>
      </c>
      <c r="D815" s="5" t="s">
        <v>387</v>
      </c>
      <c r="E815" s="20" t="s">
        <v>158</v>
      </c>
      <c r="F815" s="5"/>
      <c r="G815" s="3">
        <f t="shared" si="226"/>
        <v>95</v>
      </c>
      <c r="H815" s="3">
        <f t="shared" si="226"/>
        <v>3.3</v>
      </c>
      <c r="I815" s="3">
        <f t="shared" si="216"/>
        <v>3.4736842105263155</v>
      </c>
    </row>
    <row r="816" spans="1:9" ht="30" x14ac:dyDescent="0.2">
      <c r="A816" s="26" t="s">
        <v>159</v>
      </c>
      <c r="B816" s="5" t="s">
        <v>463</v>
      </c>
      <c r="C816" s="5" t="s">
        <v>448</v>
      </c>
      <c r="D816" s="5" t="s">
        <v>387</v>
      </c>
      <c r="E816" s="20" t="s">
        <v>160</v>
      </c>
      <c r="F816" s="5"/>
      <c r="G816" s="3">
        <f t="shared" si="226"/>
        <v>95</v>
      </c>
      <c r="H816" s="3">
        <f t="shared" si="226"/>
        <v>3.3</v>
      </c>
      <c r="I816" s="3">
        <f t="shared" si="216"/>
        <v>3.4736842105263155</v>
      </c>
    </row>
    <row r="817" spans="1:9" ht="45" x14ac:dyDescent="0.2">
      <c r="A817" s="6" t="s">
        <v>415</v>
      </c>
      <c r="B817" s="5" t="s">
        <v>463</v>
      </c>
      <c r="C817" s="5" t="s">
        <v>448</v>
      </c>
      <c r="D817" s="5" t="s">
        <v>387</v>
      </c>
      <c r="E817" s="20" t="s">
        <v>160</v>
      </c>
      <c r="F817" s="5" t="s">
        <v>429</v>
      </c>
      <c r="G817" s="3">
        <f t="shared" si="226"/>
        <v>95</v>
      </c>
      <c r="H817" s="3">
        <f t="shared" si="226"/>
        <v>3.3</v>
      </c>
      <c r="I817" s="3">
        <f t="shared" si="216"/>
        <v>3.4736842105263155</v>
      </c>
    </row>
    <row r="818" spans="1:9" x14ac:dyDescent="0.2">
      <c r="A818" s="6" t="s">
        <v>416</v>
      </c>
      <c r="B818" s="5" t="s">
        <v>463</v>
      </c>
      <c r="C818" s="5" t="s">
        <v>448</v>
      </c>
      <c r="D818" s="5" t="s">
        <v>387</v>
      </c>
      <c r="E818" s="20" t="s">
        <v>160</v>
      </c>
      <c r="F818" s="5" t="s">
        <v>430</v>
      </c>
      <c r="G818" s="3">
        <f>395-300</f>
        <v>95</v>
      </c>
      <c r="H818" s="3">
        <v>3.3</v>
      </c>
      <c r="I818" s="3">
        <f t="shared" si="216"/>
        <v>3.4736842105263155</v>
      </c>
    </row>
    <row r="819" spans="1:9" ht="30" x14ac:dyDescent="0.2">
      <c r="A819" s="21" t="s">
        <v>161</v>
      </c>
      <c r="B819" s="5" t="s">
        <v>463</v>
      </c>
      <c r="C819" s="5" t="s">
        <v>448</v>
      </c>
      <c r="D819" s="5" t="s">
        <v>387</v>
      </c>
      <c r="E819" s="20" t="s">
        <v>162</v>
      </c>
      <c r="F819" s="5"/>
      <c r="G819" s="3">
        <f t="shared" ref="G819:H822" si="227">G820</f>
        <v>14</v>
      </c>
      <c r="H819" s="3">
        <f t="shared" si="227"/>
        <v>0</v>
      </c>
      <c r="I819" s="3">
        <f t="shared" si="216"/>
        <v>0</v>
      </c>
    </row>
    <row r="820" spans="1:9" ht="75" x14ac:dyDescent="0.2">
      <c r="A820" s="23" t="s">
        <v>163</v>
      </c>
      <c r="B820" s="5" t="s">
        <v>463</v>
      </c>
      <c r="C820" s="5" t="s">
        <v>448</v>
      </c>
      <c r="D820" s="5" t="s">
        <v>387</v>
      </c>
      <c r="E820" s="20" t="s">
        <v>164</v>
      </c>
      <c r="F820" s="5"/>
      <c r="G820" s="3">
        <f t="shared" si="227"/>
        <v>14</v>
      </c>
      <c r="H820" s="3">
        <f t="shared" si="227"/>
        <v>0</v>
      </c>
      <c r="I820" s="3">
        <f t="shared" ref="I820:I877" si="228">H820/G820*100</f>
        <v>0</v>
      </c>
    </row>
    <row r="821" spans="1:9" ht="60" x14ac:dyDescent="0.2">
      <c r="A821" s="23" t="s">
        <v>165</v>
      </c>
      <c r="B821" s="5" t="s">
        <v>463</v>
      </c>
      <c r="C821" s="5" t="s">
        <v>448</v>
      </c>
      <c r="D821" s="5" t="s">
        <v>387</v>
      </c>
      <c r="E821" s="20" t="s">
        <v>166</v>
      </c>
      <c r="F821" s="5"/>
      <c r="G821" s="3">
        <f t="shared" si="227"/>
        <v>14</v>
      </c>
      <c r="H821" s="3">
        <f t="shared" si="227"/>
        <v>0</v>
      </c>
      <c r="I821" s="3">
        <f t="shared" si="228"/>
        <v>0</v>
      </c>
    </row>
    <row r="822" spans="1:9" ht="45" x14ac:dyDescent="0.2">
      <c r="A822" s="6" t="s">
        <v>415</v>
      </c>
      <c r="B822" s="5" t="s">
        <v>463</v>
      </c>
      <c r="C822" s="5" t="s">
        <v>448</v>
      </c>
      <c r="D822" s="5" t="s">
        <v>387</v>
      </c>
      <c r="E822" s="20" t="s">
        <v>166</v>
      </c>
      <c r="F822" s="5" t="s">
        <v>429</v>
      </c>
      <c r="G822" s="3">
        <f t="shared" si="227"/>
        <v>14</v>
      </c>
      <c r="H822" s="3">
        <f t="shared" si="227"/>
        <v>0</v>
      </c>
      <c r="I822" s="3">
        <f t="shared" si="228"/>
        <v>0</v>
      </c>
    </row>
    <row r="823" spans="1:9" x14ac:dyDescent="0.2">
      <c r="A823" s="6" t="s">
        <v>416</v>
      </c>
      <c r="B823" s="5" t="s">
        <v>463</v>
      </c>
      <c r="C823" s="5" t="s">
        <v>448</v>
      </c>
      <c r="D823" s="5" t="s">
        <v>387</v>
      </c>
      <c r="E823" s="20" t="s">
        <v>166</v>
      </c>
      <c r="F823" s="5" t="s">
        <v>430</v>
      </c>
      <c r="G823" s="3">
        <f>67-53</f>
        <v>14</v>
      </c>
      <c r="H823" s="3">
        <v>0</v>
      </c>
      <c r="I823" s="3">
        <f t="shared" si="228"/>
        <v>0</v>
      </c>
    </row>
    <row r="824" spans="1:9" ht="30" x14ac:dyDescent="0.2">
      <c r="A824" s="21" t="s">
        <v>296</v>
      </c>
      <c r="B824" s="5" t="s">
        <v>463</v>
      </c>
      <c r="C824" s="5" t="s">
        <v>448</v>
      </c>
      <c r="D824" s="5" t="s">
        <v>387</v>
      </c>
      <c r="E824" s="20" t="s">
        <v>297</v>
      </c>
      <c r="F824" s="5"/>
      <c r="G824" s="3">
        <f t="shared" ref="G824:H825" si="229">G825</f>
        <v>194.2</v>
      </c>
      <c r="H824" s="3">
        <f t="shared" si="229"/>
        <v>145.30000000000001</v>
      </c>
      <c r="I824" s="3">
        <f t="shared" si="228"/>
        <v>74.819773429454187</v>
      </c>
    </row>
    <row r="825" spans="1:9" ht="60" x14ac:dyDescent="0.2">
      <c r="A825" s="21" t="s">
        <v>304</v>
      </c>
      <c r="B825" s="5" t="s">
        <v>463</v>
      </c>
      <c r="C825" s="5" t="s">
        <v>448</v>
      </c>
      <c r="D825" s="5" t="s">
        <v>387</v>
      </c>
      <c r="E825" s="20" t="s">
        <v>305</v>
      </c>
      <c r="F825" s="5"/>
      <c r="G825" s="3">
        <f t="shared" si="229"/>
        <v>194.2</v>
      </c>
      <c r="H825" s="3">
        <f t="shared" si="229"/>
        <v>145.30000000000001</v>
      </c>
      <c r="I825" s="3">
        <f t="shared" si="228"/>
        <v>74.819773429454187</v>
      </c>
    </row>
    <row r="826" spans="1:9" ht="30" x14ac:dyDescent="0.2">
      <c r="A826" s="21" t="s">
        <v>314</v>
      </c>
      <c r="B826" s="5" t="s">
        <v>463</v>
      </c>
      <c r="C826" s="5" t="s">
        <v>448</v>
      </c>
      <c r="D826" s="5" t="s">
        <v>387</v>
      </c>
      <c r="E826" s="20" t="s">
        <v>315</v>
      </c>
      <c r="F826" s="30"/>
      <c r="G826" s="3">
        <f>G827+G830</f>
        <v>194.2</v>
      </c>
      <c r="H826" s="3">
        <f>H827+H830</f>
        <v>145.30000000000001</v>
      </c>
      <c r="I826" s="3">
        <f t="shared" si="228"/>
        <v>74.819773429454187</v>
      </c>
    </row>
    <row r="827" spans="1:9" ht="105" x14ac:dyDescent="0.2">
      <c r="A827" s="25" t="s">
        <v>318</v>
      </c>
      <c r="B827" s="5" t="s">
        <v>463</v>
      </c>
      <c r="C827" s="5" t="s">
        <v>448</v>
      </c>
      <c r="D827" s="5" t="s">
        <v>387</v>
      </c>
      <c r="E827" s="20" t="s">
        <v>319</v>
      </c>
      <c r="F827" s="30"/>
      <c r="G827" s="3">
        <f t="shared" ref="G827:H828" si="230">G828</f>
        <v>68.400000000000006</v>
      </c>
      <c r="H827" s="3">
        <f t="shared" si="230"/>
        <v>19.5</v>
      </c>
      <c r="I827" s="3">
        <f t="shared" si="228"/>
        <v>28.508771929824562</v>
      </c>
    </row>
    <row r="828" spans="1:9" ht="45" x14ac:dyDescent="0.2">
      <c r="A828" s="6" t="s">
        <v>415</v>
      </c>
      <c r="B828" s="5" t="s">
        <v>463</v>
      </c>
      <c r="C828" s="5" t="s">
        <v>448</v>
      </c>
      <c r="D828" s="5" t="s">
        <v>387</v>
      </c>
      <c r="E828" s="20" t="s">
        <v>319</v>
      </c>
      <c r="F828" s="5">
        <v>600</v>
      </c>
      <c r="G828" s="3">
        <f t="shared" si="230"/>
        <v>68.400000000000006</v>
      </c>
      <c r="H828" s="3">
        <f t="shared" si="230"/>
        <v>19.5</v>
      </c>
      <c r="I828" s="3">
        <f t="shared" si="228"/>
        <v>28.508771929824562</v>
      </c>
    </row>
    <row r="829" spans="1:9" x14ac:dyDescent="0.2">
      <c r="A829" s="6" t="s">
        <v>416</v>
      </c>
      <c r="B829" s="5" t="s">
        <v>463</v>
      </c>
      <c r="C829" s="5" t="s">
        <v>448</v>
      </c>
      <c r="D829" s="5" t="s">
        <v>387</v>
      </c>
      <c r="E829" s="20" t="s">
        <v>319</v>
      </c>
      <c r="F829" s="5">
        <v>610</v>
      </c>
      <c r="G829" s="3">
        <v>68.400000000000006</v>
      </c>
      <c r="H829" s="3">
        <v>19.5</v>
      </c>
      <c r="I829" s="3">
        <f t="shared" si="228"/>
        <v>28.508771929824562</v>
      </c>
    </row>
    <row r="830" spans="1:9" ht="90" x14ac:dyDescent="0.2">
      <c r="A830" s="25" t="s">
        <v>316</v>
      </c>
      <c r="B830" s="5" t="s">
        <v>463</v>
      </c>
      <c r="C830" s="5" t="s">
        <v>448</v>
      </c>
      <c r="D830" s="5" t="s">
        <v>387</v>
      </c>
      <c r="E830" s="20" t="s">
        <v>317</v>
      </c>
      <c r="F830" s="30"/>
      <c r="G830" s="3">
        <f t="shared" ref="G830:H831" si="231">G831</f>
        <v>125.8</v>
      </c>
      <c r="H830" s="3">
        <f t="shared" si="231"/>
        <v>125.8</v>
      </c>
      <c r="I830" s="3">
        <f t="shared" si="228"/>
        <v>100</v>
      </c>
    </row>
    <row r="831" spans="1:9" ht="45" x14ac:dyDescent="0.2">
      <c r="A831" s="6" t="s">
        <v>415</v>
      </c>
      <c r="B831" s="5" t="s">
        <v>463</v>
      </c>
      <c r="C831" s="5" t="s">
        <v>448</v>
      </c>
      <c r="D831" s="5" t="s">
        <v>387</v>
      </c>
      <c r="E831" s="20" t="s">
        <v>317</v>
      </c>
      <c r="F831" s="30">
        <v>600</v>
      </c>
      <c r="G831" s="3">
        <f t="shared" si="231"/>
        <v>125.8</v>
      </c>
      <c r="H831" s="3">
        <f t="shared" si="231"/>
        <v>125.8</v>
      </c>
      <c r="I831" s="3">
        <f t="shared" si="228"/>
        <v>100</v>
      </c>
    </row>
    <row r="832" spans="1:9" x14ac:dyDescent="0.2">
      <c r="A832" s="6" t="s">
        <v>416</v>
      </c>
      <c r="B832" s="5" t="s">
        <v>463</v>
      </c>
      <c r="C832" s="5" t="s">
        <v>448</v>
      </c>
      <c r="D832" s="5" t="s">
        <v>387</v>
      </c>
      <c r="E832" s="20" t="s">
        <v>317</v>
      </c>
      <c r="F832" s="30">
        <v>610</v>
      </c>
      <c r="G832" s="3">
        <v>125.8</v>
      </c>
      <c r="H832" s="3">
        <v>125.8</v>
      </c>
      <c r="I832" s="3">
        <f t="shared" si="228"/>
        <v>100</v>
      </c>
    </row>
    <row r="833" spans="1:9" x14ac:dyDescent="0.2">
      <c r="A833" s="21" t="s">
        <v>378</v>
      </c>
      <c r="B833" s="5" t="s">
        <v>463</v>
      </c>
      <c r="C833" s="5" t="s">
        <v>448</v>
      </c>
      <c r="D833" s="5" t="s">
        <v>387</v>
      </c>
      <c r="E833" s="20" t="s">
        <v>379</v>
      </c>
      <c r="F833" s="5"/>
      <c r="G833" s="3">
        <f t="shared" ref="G833:H835" si="232">G834</f>
        <v>12702.1</v>
      </c>
      <c r="H833" s="3">
        <f t="shared" si="232"/>
        <v>12702.1</v>
      </c>
      <c r="I833" s="3">
        <f t="shared" si="228"/>
        <v>100</v>
      </c>
    </row>
    <row r="834" spans="1:9" x14ac:dyDescent="0.2">
      <c r="A834" s="21" t="s">
        <v>536</v>
      </c>
      <c r="B834" s="5" t="s">
        <v>463</v>
      </c>
      <c r="C834" s="5" t="s">
        <v>448</v>
      </c>
      <c r="D834" s="5" t="s">
        <v>387</v>
      </c>
      <c r="E834" s="20" t="s">
        <v>537</v>
      </c>
      <c r="F834" s="5"/>
      <c r="G834" s="3">
        <f t="shared" si="232"/>
        <v>12702.1</v>
      </c>
      <c r="H834" s="3">
        <f t="shared" si="232"/>
        <v>12702.1</v>
      </c>
      <c r="I834" s="3">
        <f t="shared" si="228"/>
        <v>100</v>
      </c>
    </row>
    <row r="835" spans="1:9" ht="45" x14ac:dyDescent="0.2">
      <c r="A835" s="6" t="s">
        <v>415</v>
      </c>
      <c r="B835" s="5" t="s">
        <v>463</v>
      </c>
      <c r="C835" s="5" t="s">
        <v>448</v>
      </c>
      <c r="D835" s="5" t="s">
        <v>387</v>
      </c>
      <c r="E835" s="20" t="s">
        <v>537</v>
      </c>
      <c r="F835" s="5" t="s">
        <v>429</v>
      </c>
      <c r="G835" s="3">
        <f t="shared" si="232"/>
        <v>12702.1</v>
      </c>
      <c r="H835" s="3">
        <f t="shared" si="232"/>
        <v>12702.1</v>
      </c>
      <c r="I835" s="3">
        <f t="shared" si="228"/>
        <v>100</v>
      </c>
    </row>
    <row r="836" spans="1:9" x14ac:dyDescent="0.2">
      <c r="A836" s="6" t="s">
        <v>416</v>
      </c>
      <c r="B836" s="5" t="s">
        <v>463</v>
      </c>
      <c r="C836" s="5" t="s">
        <v>448</v>
      </c>
      <c r="D836" s="5" t="s">
        <v>387</v>
      </c>
      <c r="E836" s="20" t="s">
        <v>537</v>
      </c>
      <c r="F836" s="5" t="s">
        <v>430</v>
      </c>
      <c r="G836" s="3">
        <v>12702.1</v>
      </c>
      <c r="H836" s="3">
        <v>12702.1</v>
      </c>
      <c r="I836" s="3">
        <f t="shared" si="228"/>
        <v>100</v>
      </c>
    </row>
    <row r="837" spans="1:9" x14ac:dyDescent="0.2">
      <c r="A837" s="4" t="s">
        <v>450</v>
      </c>
      <c r="B837" s="5" t="s">
        <v>463</v>
      </c>
      <c r="C837" s="5" t="s">
        <v>448</v>
      </c>
      <c r="D837" s="5" t="s">
        <v>405</v>
      </c>
      <c r="E837" s="5"/>
      <c r="F837" s="5"/>
      <c r="G837" s="11">
        <f>G838+G878+G897+G906</f>
        <v>566447.69999999995</v>
      </c>
      <c r="H837" s="11">
        <f>H838+H878+H897+H906</f>
        <v>552379.29999999993</v>
      </c>
      <c r="I837" s="3">
        <f t="shared" si="228"/>
        <v>97.516381477054281</v>
      </c>
    </row>
    <row r="838" spans="1:9" x14ac:dyDescent="0.2">
      <c r="A838" s="21" t="s">
        <v>30</v>
      </c>
      <c r="B838" s="5" t="s">
        <v>463</v>
      </c>
      <c r="C838" s="5" t="s">
        <v>448</v>
      </c>
      <c r="D838" s="5" t="s">
        <v>405</v>
      </c>
      <c r="E838" s="20" t="s">
        <v>31</v>
      </c>
      <c r="F838" s="5"/>
      <c r="G838" s="11">
        <f>G839+G873</f>
        <v>545115.79999999993</v>
      </c>
      <c r="H838" s="11">
        <f>H839+H873</f>
        <v>531713.30000000005</v>
      </c>
      <c r="I838" s="3">
        <f t="shared" si="228"/>
        <v>97.541348095212086</v>
      </c>
    </row>
    <row r="839" spans="1:9" x14ac:dyDescent="0.2">
      <c r="A839" s="21" t="s">
        <v>41</v>
      </c>
      <c r="B839" s="5" t="s">
        <v>463</v>
      </c>
      <c r="C839" s="5" t="s">
        <v>448</v>
      </c>
      <c r="D839" s="5" t="s">
        <v>405</v>
      </c>
      <c r="E839" s="20" t="s">
        <v>42</v>
      </c>
      <c r="F839" s="5"/>
      <c r="G839" s="3">
        <f t="shared" ref="G839:H839" si="233">G840+G850+G869</f>
        <v>544809.79999999993</v>
      </c>
      <c r="H839" s="3">
        <f t="shared" si="233"/>
        <v>531713.30000000005</v>
      </c>
      <c r="I839" s="3">
        <f t="shared" si="228"/>
        <v>97.596133549726915</v>
      </c>
    </row>
    <row r="840" spans="1:9" ht="45" x14ac:dyDescent="0.2">
      <c r="A840" s="21" t="s">
        <v>43</v>
      </c>
      <c r="B840" s="5" t="s">
        <v>463</v>
      </c>
      <c r="C840" s="5" t="s">
        <v>448</v>
      </c>
      <c r="D840" s="5" t="s">
        <v>405</v>
      </c>
      <c r="E840" s="20" t="s">
        <v>44</v>
      </c>
      <c r="F840" s="5"/>
      <c r="G840" s="3">
        <f>G841+G847+G844</f>
        <v>496628.6</v>
      </c>
      <c r="H840" s="3">
        <f>H841+H847+H844</f>
        <v>490864.4</v>
      </c>
      <c r="I840" s="3">
        <f t="shared" si="228"/>
        <v>98.839333860353605</v>
      </c>
    </row>
    <row r="841" spans="1:9" ht="45" x14ac:dyDescent="0.2">
      <c r="A841" s="21" t="s">
        <v>47</v>
      </c>
      <c r="B841" s="5" t="s">
        <v>463</v>
      </c>
      <c r="C841" s="5" t="s">
        <v>448</v>
      </c>
      <c r="D841" s="5" t="s">
        <v>405</v>
      </c>
      <c r="E841" s="20" t="s">
        <v>48</v>
      </c>
      <c r="F841" s="5"/>
      <c r="G841" s="3">
        <f t="shared" ref="G841:H842" si="234">G842</f>
        <v>60136.599999999991</v>
      </c>
      <c r="H841" s="3">
        <f t="shared" si="234"/>
        <v>59117</v>
      </c>
      <c r="I841" s="3">
        <f t="shared" si="228"/>
        <v>98.304526694226155</v>
      </c>
    </row>
    <row r="842" spans="1:9" ht="45" x14ac:dyDescent="0.2">
      <c r="A842" s="6" t="s">
        <v>415</v>
      </c>
      <c r="B842" s="5" t="s">
        <v>463</v>
      </c>
      <c r="C842" s="5" t="s">
        <v>448</v>
      </c>
      <c r="D842" s="5" t="s">
        <v>405</v>
      </c>
      <c r="E842" s="20" t="s">
        <v>48</v>
      </c>
      <c r="F842" s="5" t="s">
        <v>429</v>
      </c>
      <c r="G842" s="3">
        <f t="shared" si="234"/>
        <v>60136.599999999991</v>
      </c>
      <c r="H842" s="3">
        <f t="shared" si="234"/>
        <v>59117</v>
      </c>
      <c r="I842" s="3">
        <f t="shared" si="228"/>
        <v>98.304526694226155</v>
      </c>
    </row>
    <row r="843" spans="1:9" x14ac:dyDescent="0.2">
      <c r="A843" s="6" t="s">
        <v>416</v>
      </c>
      <c r="B843" s="5" t="s">
        <v>463</v>
      </c>
      <c r="C843" s="5" t="s">
        <v>448</v>
      </c>
      <c r="D843" s="5" t="s">
        <v>405</v>
      </c>
      <c r="E843" s="20" t="s">
        <v>48</v>
      </c>
      <c r="F843" s="5" t="s">
        <v>430</v>
      </c>
      <c r="G843" s="3">
        <f>72140-3087.1-14006.5+5090.2</f>
        <v>60136.599999999991</v>
      </c>
      <c r="H843" s="3">
        <v>59117</v>
      </c>
      <c r="I843" s="3">
        <f t="shared" si="228"/>
        <v>98.304526694226155</v>
      </c>
    </row>
    <row r="844" spans="1:9" ht="285" x14ac:dyDescent="0.2">
      <c r="A844" s="6" t="s">
        <v>585</v>
      </c>
      <c r="B844" s="5" t="s">
        <v>463</v>
      </c>
      <c r="C844" s="5" t="s">
        <v>448</v>
      </c>
      <c r="D844" s="5" t="s">
        <v>405</v>
      </c>
      <c r="E844" s="20" t="s">
        <v>586</v>
      </c>
      <c r="F844" s="5"/>
      <c r="G844" s="3">
        <f>G845</f>
        <v>6614</v>
      </c>
      <c r="H844" s="3">
        <f>H845</f>
        <v>6131.4</v>
      </c>
      <c r="I844" s="3">
        <f t="shared" si="228"/>
        <v>92.703356516480184</v>
      </c>
    </row>
    <row r="845" spans="1:9" ht="45" x14ac:dyDescent="0.2">
      <c r="A845" s="6" t="s">
        <v>415</v>
      </c>
      <c r="B845" s="5" t="s">
        <v>463</v>
      </c>
      <c r="C845" s="5" t="s">
        <v>448</v>
      </c>
      <c r="D845" s="5" t="s">
        <v>405</v>
      </c>
      <c r="E845" s="20" t="s">
        <v>586</v>
      </c>
      <c r="F845" s="5" t="s">
        <v>429</v>
      </c>
      <c r="G845" s="3">
        <f>G846</f>
        <v>6614</v>
      </c>
      <c r="H845" s="3">
        <f>H846</f>
        <v>6131.4</v>
      </c>
      <c r="I845" s="3">
        <f t="shared" si="228"/>
        <v>92.703356516480184</v>
      </c>
    </row>
    <row r="846" spans="1:9" x14ac:dyDescent="0.2">
      <c r="A846" s="6" t="s">
        <v>416</v>
      </c>
      <c r="B846" s="5" t="s">
        <v>463</v>
      </c>
      <c r="C846" s="5" t="s">
        <v>448</v>
      </c>
      <c r="D846" s="5" t="s">
        <v>405</v>
      </c>
      <c r="E846" s="20" t="s">
        <v>586</v>
      </c>
      <c r="F846" s="5" t="s">
        <v>430</v>
      </c>
      <c r="G846" s="3">
        <v>6614</v>
      </c>
      <c r="H846" s="3">
        <v>6131.4</v>
      </c>
      <c r="I846" s="3">
        <f t="shared" si="228"/>
        <v>92.703356516480184</v>
      </c>
    </row>
    <row r="847" spans="1:9" ht="225" x14ac:dyDescent="0.2">
      <c r="A847" s="23" t="s">
        <v>45</v>
      </c>
      <c r="B847" s="5" t="s">
        <v>463</v>
      </c>
      <c r="C847" s="5" t="s">
        <v>448</v>
      </c>
      <c r="D847" s="5" t="s">
        <v>405</v>
      </c>
      <c r="E847" s="20" t="s">
        <v>46</v>
      </c>
      <c r="F847" s="5"/>
      <c r="G847" s="3">
        <f t="shared" ref="G847:H848" si="235">G848</f>
        <v>429878</v>
      </c>
      <c r="H847" s="3">
        <f t="shared" si="235"/>
        <v>425616</v>
      </c>
      <c r="I847" s="3">
        <f t="shared" si="228"/>
        <v>99.008555915864505</v>
      </c>
    </row>
    <row r="848" spans="1:9" ht="45" x14ac:dyDescent="0.2">
      <c r="A848" s="6" t="s">
        <v>415</v>
      </c>
      <c r="B848" s="5" t="s">
        <v>463</v>
      </c>
      <c r="C848" s="5" t="s">
        <v>448</v>
      </c>
      <c r="D848" s="5" t="s">
        <v>405</v>
      </c>
      <c r="E848" s="20" t="s">
        <v>46</v>
      </c>
      <c r="F848" s="5" t="s">
        <v>429</v>
      </c>
      <c r="G848" s="3">
        <f t="shared" si="235"/>
        <v>429878</v>
      </c>
      <c r="H848" s="3">
        <f t="shared" si="235"/>
        <v>425616</v>
      </c>
      <c r="I848" s="3">
        <f t="shared" si="228"/>
        <v>99.008555915864505</v>
      </c>
    </row>
    <row r="849" spans="1:9" x14ac:dyDescent="0.2">
      <c r="A849" s="6" t="s">
        <v>416</v>
      </c>
      <c r="B849" s="5" t="s">
        <v>463</v>
      </c>
      <c r="C849" s="5" t="s">
        <v>448</v>
      </c>
      <c r="D849" s="5" t="s">
        <v>405</v>
      </c>
      <c r="E849" s="20" t="s">
        <v>46</v>
      </c>
      <c r="F849" s="5" t="s">
        <v>430</v>
      </c>
      <c r="G849" s="3">
        <f>437328-5299-1968-183</f>
        <v>429878</v>
      </c>
      <c r="H849" s="3">
        <v>425616</v>
      </c>
      <c r="I849" s="3">
        <f t="shared" si="228"/>
        <v>99.008555915864505</v>
      </c>
    </row>
    <row r="850" spans="1:9" ht="105" x14ac:dyDescent="0.2">
      <c r="A850" s="21" t="s">
        <v>49</v>
      </c>
      <c r="B850" s="5" t="s">
        <v>463</v>
      </c>
      <c r="C850" s="5" t="s">
        <v>448</v>
      </c>
      <c r="D850" s="5" t="s">
        <v>405</v>
      </c>
      <c r="E850" s="20" t="s">
        <v>50</v>
      </c>
      <c r="F850" s="5"/>
      <c r="G850" s="3">
        <f>G854+G863+G857+G851+G866+G860</f>
        <v>47521.2</v>
      </c>
      <c r="H850" s="3">
        <f>H854+H863+H857+H851+H866+H860</f>
        <v>40254.400000000001</v>
      </c>
      <c r="I850" s="3">
        <f t="shared" si="228"/>
        <v>84.708298611987914</v>
      </c>
    </row>
    <row r="851" spans="1:9" ht="225" x14ac:dyDescent="0.2">
      <c r="A851" s="6" t="s">
        <v>587</v>
      </c>
      <c r="B851" s="5" t="s">
        <v>463</v>
      </c>
      <c r="C851" s="5" t="s">
        <v>448</v>
      </c>
      <c r="D851" s="5" t="s">
        <v>405</v>
      </c>
      <c r="E851" s="20" t="s">
        <v>588</v>
      </c>
      <c r="F851" s="5"/>
      <c r="G851" s="3">
        <f>G852</f>
        <v>9099</v>
      </c>
      <c r="H851" s="3">
        <f>H852</f>
        <v>9081.7999999999993</v>
      </c>
      <c r="I851" s="3">
        <f t="shared" si="228"/>
        <v>99.810968238267932</v>
      </c>
    </row>
    <row r="852" spans="1:9" ht="30" x14ac:dyDescent="0.2">
      <c r="A852" s="6" t="s">
        <v>394</v>
      </c>
      <c r="B852" s="5" t="s">
        <v>463</v>
      </c>
      <c r="C852" s="5" t="s">
        <v>448</v>
      </c>
      <c r="D852" s="5" t="s">
        <v>405</v>
      </c>
      <c r="E852" s="20" t="s">
        <v>588</v>
      </c>
      <c r="F852" s="5" t="s">
        <v>395</v>
      </c>
      <c r="G852" s="3">
        <f>G853</f>
        <v>9099</v>
      </c>
      <c r="H852" s="3">
        <f>H853</f>
        <v>9081.7999999999993</v>
      </c>
      <c r="I852" s="3">
        <f t="shared" si="228"/>
        <v>99.810968238267932</v>
      </c>
    </row>
    <row r="853" spans="1:9" ht="45" x14ac:dyDescent="0.2">
      <c r="A853" s="6" t="s">
        <v>396</v>
      </c>
      <c r="B853" s="5" t="s">
        <v>463</v>
      </c>
      <c r="C853" s="5" t="s">
        <v>448</v>
      </c>
      <c r="D853" s="5" t="s">
        <v>405</v>
      </c>
      <c r="E853" s="20" t="s">
        <v>588</v>
      </c>
      <c r="F853" s="5" t="s">
        <v>397</v>
      </c>
      <c r="G853" s="3">
        <v>9099</v>
      </c>
      <c r="H853" s="3">
        <v>9081.7999999999993</v>
      </c>
      <c r="I853" s="3">
        <f t="shared" si="228"/>
        <v>99.810968238267932</v>
      </c>
    </row>
    <row r="854" spans="1:9" ht="150" x14ac:dyDescent="0.2">
      <c r="A854" s="23" t="s">
        <v>52</v>
      </c>
      <c r="B854" s="5" t="s">
        <v>463</v>
      </c>
      <c r="C854" s="5" t="s">
        <v>448</v>
      </c>
      <c r="D854" s="5" t="s">
        <v>405</v>
      </c>
      <c r="E854" s="20" t="s">
        <v>53</v>
      </c>
      <c r="F854" s="5"/>
      <c r="G854" s="3">
        <f t="shared" ref="G854:H855" si="236">G855</f>
        <v>9077</v>
      </c>
      <c r="H854" s="3">
        <f t="shared" si="236"/>
        <v>9076.2999999999993</v>
      </c>
      <c r="I854" s="3">
        <f t="shared" si="228"/>
        <v>99.992288200947442</v>
      </c>
    </row>
    <row r="855" spans="1:9" ht="45" x14ac:dyDescent="0.2">
      <c r="A855" s="6" t="s">
        <v>415</v>
      </c>
      <c r="B855" s="5" t="s">
        <v>463</v>
      </c>
      <c r="C855" s="5" t="s">
        <v>448</v>
      </c>
      <c r="D855" s="5" t="s">
        <v>405</v>
      </c>
      <c r="E855" s="20" t="s">
        <v>53</v>
      </c>
      <c r="F855" s="5" t="s">
        <v>429</v>
      </c>
      <c r="G855" s="3">
        <f t="shared" si="236"/>
        <v>9077</v>
      </c>
      <c r="H855" s="3">
        <f t="shared" si="236"/>
        <v>9076.2999999999993</v>
      </c>
      <c r="I855" s="3">
        <f t="shared" si="228"/>
        <v>99.992288200947442</v>
      </c>
    </row>
    <row r="856" spans="1:9" x14ac:dyDescent="0.2">
      <c r="A856" s="6" t="s">
        <v>416</v>
      </c>
      <c r="B856" s="5" t="s">
        <v>463</v>
      </c>
      <c r="C856" s="5" t="s">
        <v>448</v>
      </c>
      <c r="D856" s="5" t="s">
        <v>405</v>
      </c>
      <c r="E856" s="20" t="s">
        <v>53</v>
      </c>
      <c r="F856" s="5" t="s">
        <v>430</v>
      </c>
      <c r="G856" s="3">
        <f>29915-12241-8597</f>
        <v>9077</v>
      </c>
      <c r="H856" s="3">
        <v>9076.2999999999993</v>
      </c>
      <c r="I856" s="3">
        <f t="shared" si="228"/>
        <v>99.992288200947442</v>
      </c>
    </row>
    <row r="857" spans="1:9" ht="90" x14ac:dyDescent="0.2">
      <c r="A857" s="23" t="s">
        <v>58</v>
      </c>
      <c r="B857" s="5" t="s">
        <v>463</v>
      </c>
      <c r="C857" s="5" t="s">
        <v>448</v>
      </c>
      <c r="D857" s="5" t="s">
        <v>405</v>
      </c>
      <c r="E857" s="20" t="s">
        <v>57</v>
      </c>
      <c r="F857" s="5"/>
      <c r="G857" s="3">
        <f t="shared" ref="G857:H858" si="237">G858</f>
        <v>8</v>
      </c>
      <c r="H857" s="3">
        <f t="shared" si="237"/>
        <v>0</v>
      </c>
      <c r="I857" s="3">
        <f t="shared" si="228"/>
        <v>0</v>
      </c>
    </row>
    <row r="858" spans="1:9" ht="45" x14ac:dyDescent="0.2">
      <c r="A858" s="6" t="s">
        <v>415</v>
      </c>
      <c r="B858" s="5" t="s">
        <v>463</v>
      </c>
      <c r="C858" s="5" t="s">
        <v>448</v>
      </c>
      <c r="D858" s="5" t="s">
        <v>405</v>
      </c>
      <c r="E858" s="20" t="s">
        <v>57</v>
      </c>
      <c r="F858" s="5" t="s">
        <v>429</v>
      </c>
      <c r="G858" s="3">
        <f t="shared" si="237"/>
        <v>8</v>
      </c>
      <c r="H858" s="3">
        <f t="shared" si="237"/>
        <v>0</v>
      </c>
      <c r="I858" s="3">
        <f t="shared" si="228"/>
        <v>0</v>
      </c>
    </row>
    <row r="859" spans="1:9" x14ac:dyDescent="0.2">
      <c r="A859" s="6" t="s">
        <v>416</v>
      </c>
      <c r="B859" s="5" t="s">
        <v>463</v>
      </c>
      <c r="C859" s="5" t="s">
        <v>448</v>
      </c>
      <c r="D859" s="5" t="s">
        <v>405</v>
      </c>
      <c r="E859" s="20" t="s">
        <v>57</v>
      </c>
      <c r="F859" s="5" t="s">
        <v>430</v>
      </c>
      <c r="G859" s="3">
        <f>19-11</f>
        <v>8</v>
      </c>
      <c r="H859" s="3">
        <v>0</v>
      </c>
      <c r="I859" s="3">
        <f t="shared" si="228"/>
        <v>0</v>
      </c>
    </row>
    <row r="860" spans="1:9" ht="240" x14ac:dyDescent="0.2">
      <c r="A860" s="6" t="s">
        <v>592</v>
      </c>
      <c r="B860" s="5" t="s">
        <v>463</v>
      </c>
      <c r="C860" s="5" t="s">
        <v>448</v>
      </c>
      <c r="D860" s="5" t="s">
        <v>405</v>
      </c>
      <c r="E860" s="20" t="s">
        <v>591</v>
      </c>
      <c r="F860" s="5"/>
      <c r="G860" s="3">
        <f>G861</f>
        <v>11075.1</v>
      </c>
      <c r="H860" s="3">
        <f>H861</f>
        <v>6910.4</v>
      </c>
      <c r="I860" s="3">
        <f t="shared" si="228"/>
        <v>62.395824868398478</v>
      </c>
    </row>
    <row r="861" spans="1:9" ht="30" x14ac:dyDescent="0.2">
      <c r="A861" s="6" t="s">
        <v>394</v>
      </c>
      <c r="B861" s="5" t="s">
        <v>463</v>
      </c>
      <c r="C861" s="5" t="s">
        <v>448</v>
      </c>
      <c r="D861" s="5" t="s">
        <v>405</v>
      </c>
      <c r="E861" s="20" t="s">
        <v>591</v>
      </c>
      <c r="F861" s="5" t="s">
        <v>395</v>
      </c>
      <c r="G861" s="3">
        <f>G862</f>
        <v>11075.1</v>
      </c>
      <c r="H861" s="3">
        <f>H862</f>
        <v>6910.4</v>
      </c>
      <c r="I861" s="3">
        <f t="shared" si="228"/>
        <v>62.395824868398478</v>
      </c>
    </row>
    <row r="862" spans="1:9" ht="45" x14ac:dyDescent="0.2">
      <c r="A862" s="6" t="s">
        <v>396</v>
      </c>
      <c r="B862" s="5" t="s">
        <v>463</v>
      </c>
      <c r="C862" s="5" t="s">
        <v>448</v>
      </c>
      <c r="D862" s="5" t="s">
        <v>405</v>
      </c>
      <c r="E862" s="20" t="s">
        <v>591</v>
      </c>
      <c r="F862" s="5" t="s">
        <v>397</v>
      </c>
      <c r="G862" s="3">
        <v>11075.1</v>
      </c>
      <c r="H862" s="3">
        <v>6910.4</v>
      </c>
      <c r="I862" s="3">
        <f t="shared" si="228"/>
        <v>62.395824868398478</v>
      </c>
    </row>
    <row r="863" spans="1:9" ht="165" x14ac:dyDescent="0.2">
      <c r="A863" s="23" t="s">
        <v>54</v>
      </c>
      <c r="B863" s="5" t="s">
        <v>463</v>
      </c>
      <c r="C863" s="5" t="s">
        <v>448</v>
      </c>
      <c r="D863" s="5" t="s">
        <v>405</v>
      </c>
      <c r="E863" s="20" t="s">
        <v>55</v>
      </c>
      <c r="F863" s="5"/>
      <c r="G863" s="3">
        <f t="shared" ref="G863:H864" si="238">G864</f>
        <v>4420</v>
      </c>
      <c r="H863" s="3">
        <f t="shared" si="238"/>
        <v>4372.3999999999996</v>
      </c>
      <c r="I863" s="3">
        <f t="shared" si="228"/>
        <v>98.92307692307692</v>
      </c>
    </row>
    <row r="864" spans="1:9" ht="45" x14ac:dyDescent="0.2">
      <c r="A864" s="6" t="s">
        <v>415</v>
      </c>
      <c r="B864" s="5" t="s">
        <v>463</v>
      </c>
      <c r="C864" s="5" t="s">
        <v>448</v>
      </c>
      <c r="D864" s="5" t="s">
        <v>405</v>
      </c>
      <c r="E864" s="20" t="s">
        <v>55</v>
      </c>
      <c r="F864" s="5" t="s">
        <v>429</v>
      </c>
      <c r="G864" s="3">
        <f t="shared" si="238"/>
        <v>4420</v>
      </c>
      <c r="H864" s="3">
        <f t="shared" si="238"/>
        <v>4372.3999999999996</v>
      </c>
      <c r="I864" s="3">
        <f t="shared" si="228"/>
        <v>98.92307692307692</v>
      </c>
    </row>
    <row r="865" spans="1:9" x14ac:dyDescent="0.2">
      <c r="A865" s="6" t="s">
        <v>416</v>
      </c>
      <c r="B865" s="5" t="s">
        <v>463</v>
      </c>
      <c r="C865" s="5" t="s">
        <v>448</v>
      </c>
      <c r="D865" s="5" t="s">
        <v>405</v>
      </c>
      <c r="E865" s="20" t="s">
        <v>55</v>
      </c>
      <c r="F865" s="5" t="s">
        <v>430</v>
      </c>
      <c r="G865" s="3">
        <f>13100-8680</f>
        <v>4420</v>
      </c>
      <c r="H865" s="3">
        <v>4372.3999999999996</v>
      </c>
      <c r="I865" s="3">
        <f t="shared" si="228"/>
        <v>98.92307692307692</v>
      </c>
    </row>
    <row r="866" spans="1:9" ht="60" x14ac:dyDescent="0.2">
      <c r="A866" s="6" t="s">
        <v>589</v>
      </c>
      <c r="B866" s="5" t="s">
        <v>463</v>
      </c>
      <c r="C866" s="5" t="s">
        <v>448</v>
      </c>
      <c r="D866" s="5" t="s">
        <v>405</v>
      </c>
      <c r="E866" s="20" t="s">
        <v>590</v>
      </c>
      <c r="F866" s="5"/>
      <c r="G866" s="3">
        <f>G867</f>
        <v>13842.1</v>
      </c>
      <c r="H866" s="3">
        <f>H867</f>
        <v>10813.5</v>
      </c>
      <c r="I866" s="3">
        <f t="shared" si="228"/>
        <v>78.120371908886654</v>
      </c>
    </row>
    <row r="867" spans="1:9" ht="30" x14ac:dyDescent="0.2">
      <c r="A867" s="6" t="s">
        <v>394</v>
      </c>
      <c r="B867" s="5" t="s">
        <v>463</v>
      </c>
      <c r="C867" s="5" t="s">
        <v>448</v>
      </c>
      <c r="D867" s="5" t="s">
        <v>405</v>
      </c>
      <c r="E867" s="20" t="s">
        <v>590</v>
      </c>
      <c r="F867" s="5" t="s">
        <v>395</v>
      </c>
      <c r="G867" s="3">
        <f>G868</f>
        <v>13842.1</v>
      </c>
      <c r="H867" s="3">
        <f>H868</f>
        <v>10813.5</v>
      </c>
      <c r="I867" s="3">
        <f t="shared" si="228"/>
        <v>78.120371908886654</v>
      </c>
    </row>
    <row r="868" spans="1:9" ht="45" x14ac:dyDescent="0.2">
      <c r="A868" s="6" t="s">
        <v>396</v>
      </c>
      <c r="B868" s="5" t="s">
        <v>463</v>
      </c>
      <c r="C868" s="5" t="s">
        <v>448</v>
      </c>
      <c r="D868" s="5" t="s">
        <v>405</v>
      </c>
      <c r="E868" s="20" t="s">
        <v>590</v>
      </c>
      <c r="F868" s="5" t="s">
        <v>397</v>
      </c>
      <c r="G868" s="3">
        <f>13150+692.1</f>
        <v>13842.1</v>
      </c>
      <c r="H868" s="3">
        <v>10813.5</v>
      </c>
      <c r="I868" s="3">
        <f t="shared" si="228"/>
        <v>78.120371908886654</v>
      </c>
    </row>
    <row r="869" spans="1:9" ht="90" x14ac:dyDescent="0.2">
      <c r="A869" s="21" t="s">
        <v>69</v>
      </c>
      <c r="B869" s="5" t="s">
        <v>463</v>
      </c>
      <c r="C869" s="5" t="s">
        <v>448</v>
      </c>
      <c r="D869" s="5" t="s">
        <v>405</v>
      </c>
      <c r="E869" s="20" t="s">
        <v>512</v>
      </c>
      <c r="F869" s="5"/>
      <c r="G869" s="3">
        <f t="shared" ref="G869:H871" si="239">G870</f>
        <v>660</v>
      </c>
      <c r="H869" s="3">
        <f t="shared" si="239"/>
        <v>594.5</v>
      </c>
      <c r="I869" s="3">
        <f t="shared" si="228"/>
        <v>90.075757575757578</v>
      </c>
    </row>
    <row r="870" spans="1:9" ht="45" x14ac:dyDescent="0.2">
      <c r="A870" s="23" t="s">
        <v>47</v>
      </c>
      <c r="B870" s="5" t="s">
        <v>463</v>
      </c>
      <c r="C870" s="5" t="s">
        <v>448</v>
      </c>
      <c r="D870" s="5" t="s">
        <v>405</v>
      </c>
      <c r="E870" s="20" t="s">
        <v>513</v>
      </c>
      <c r="F870" s="5"/>
      <c r="G870" s="3">
        <f t="shared" si="239"/>
        <v>660</v>
      </c>
      <c r="H870" s="3">
        <f t="shared" si="239"/>
        <v>594.5</v>
      </c>
      <c r="I870" s="3">
        <f t="shared" si="228"/>
        <v>90.075757575757578</v>
      </c>
    </row>
    <row r="871" spans="1:9" ht="45" x14ac:dyDescent="0.2">
      <c r="A871" s="6" t="s">
        <v>415</v>
      </c>
      <c r="B871" s="5" t="s">
        <v>463</v>
      </c>
      <c r="C871" s="5" t="s">
        <v>448</v>
      </c>
      <c r="D871" s="5" t="s">
        <v>405</v>
      </c>
      <c r="E871" s="20" t="s">
        <v>513</v>
      </c>
      <c r="F871" s="5" t="s">
        <v>429</v>
      </c>
      <c r="G871" s="3">
        <f t="shared" si="239"/>
        <v>660</v>
      </c>
      <c r="H871" s="3">
        <f t="shared" si="239"/>
        <v>594.5</v>
      </c>
      <c r="I871" s="3">
        <f t="shared" si="228"/>
        <v>90.075757575757578</v>
      </c>
    </row>
    <row r="872" spans="1:9" x14ac:dyDescent="0.2">
      <c r="A872" s="6" t="s">
        <v>416</v>
      </c>
      <c r="B872" s="5" t="s">
        <v>463</v>
      </c>
      <c r="C872" s="5" t="s">
        <v>448</v>
      </c>
      <c r="D872" s="5" t="s">
        <v>405</v>
      </c>
      <c r="E872" s="20" t="s">
        <v>513</v>
      </c>
      <c r="F872" s="5" t="s">
        <v>430</v>
      </c>
      <c r="G872" s="3">
        <v>660</v>
      </c>
      <c r="H872" s="3">
        <v>594.5</v>
      </c>
      <c r="I872" s="3">
        <f t="shared" si="228"/>
        <v>90.075757575757578</v>
      </c>
    </row>
    <row r="873" spans="1:9" x14ac:dyDescent="0.2">
      <c r="A873" s="21" t="s">
        <v>25</v>
      </c>
      <c r="B873" s="5" t="s">
        <v>463</v>
      </c>
      <c r="C873" s="5" t="s">
        <v>448</v>
      </c>
      <c r="D873" s="5" t="s">
        <v>405</v>
      </c>
      <c r="E873" s="20" t="s">
        <v>68</v>
      </c>
      <c r="F873" s="5"/>
      <c r="G873" s="3">
        <f t="shared" ref="G873:H876" si="240">G874</f>
        <v>306</v>
      </c>
      <c r="H873" s="3">
        <f t="shared" si="240"/>
        <v>0</v>
      </c>
      <c r="I873" s="3">
        <f t="shared" si="228"/>
        <v>0</v>
      </c>
    </row>
    <row r="874" spans="1:9" ht="45" x14ac:dyDescent="0.2">
      <c r="A874" s="21" t="s">
        <v>27</v>
      </c>
      <c r="B874" s="5" t="s">
        <v>463</v>
      </c>
      <c r="C874" s="5" t="s">
        <v>448</v>
      </c>
      <c r="D874" s="5" t="s">
        <v>405</v>
      </c>
      <c r="E874" s="20" t="s">
        <v>70</v>
      </c>
      <c r="F874" s="5"/>
      <c r="G874" s="3">
        <f t="shared" si="240"/>
        <v>306</v>
      </c>
      <c r="H874" s="3">
        <f t="shared" si="240"/>
        <v>0</v>
      </c>
      <c r="I874" s="3">
        <f t="shared" si="228"/>
        <v>0</v>
      </c>
    </row>
    <row r="875" spans="1:9" x14ac:dyDescent="0.2">
      <c r="A875" s="6" t="s">
        <v>567</v>
      </c>
      <c r="B875" s="5" t="s">
        <v>463</v>
      </c>
      <c r="C875" s="5" t="s">
        <v>448</v>
      </c>
      <c r="D875" s="5" t="s">
        <v>405</v>
      </c>
      <c r="E875" s="20" t="s">
        <v>568</v>
      </c>
      <c r="F875" s="5"/>
      <c r="G875" s="3">
        <f t="shared" si="240"/>
        <v>306</v>
      </c>
      <c r="H875" s="3">
        <f t="shared" si="240"/>
        <v>0</v>
      </c>
      <c r="I875" s="3">
        <f t="shared" si="228"/>
        <v>0</v>
      </c>
    </row>
    <row r="876" spans="1:9" ht="30" x14ac:dyDescent="0.2">
      <c r="A876" s="6" t="s">
        <v>394</v>
      </c>
      <c r="B876" s="5" t="s">
        <v>463</v>
      </c>
      <c r="C876" s="5" t="s">
        <v>448</v>
      </c>
      <c r="D876" s="5" t="s">
        <v>405</v>
      </c>
      <c r="E876" s="20" t="s">
        <v>568</v>
      </c>
      <c r="F876" s="5" t="s">
        <v>395</v>
      </c>
      <c r="G876" s="3">
        <f t="shared" si="240"/>
        <v>306</v>
      </c>
      <c r="H876" s="3">
        <f t="shared" si="240"/>
        <v>0</v>
      </c>
      <c r="I876" s="3">
        <f t="shared" si="228"/>
        <v>0</v>
      </c>
    </row>
    <row r="877" spans="1:9" ht="45" x14ac:dyDescent="0.2">
      <c r="A877" s="6" t="s">
        <v>396</v>
      </c>
      <c r="B877" s="5" t="s">
        <v>463</v>
      </c>
      <c r="C877" s="5" t="s">
        <v>448</v>
      </c>
      <c r="D877" s="5" t="s">
        <v>405</v>
      </c>
      <c r="E877" s="20" t="s">
        <v>568</v>
      </c>
      <c r="F877" s="5" t="s">
        <v>397</v>
      </c>
      <c r="G877" s="3">
        <f>350-44</f>
        <v>306</v>
      </c>
      <c r="H877" s="3">
        <v>0</v>
      </c>
      <c r="I877" s="3">
        <f t="shared" si="228"/>
        <v>0</v>
      </c>
    </row>
    <row r="878" spans="1:9" ht="45" x14ac:dyDescent="0.2">
      <c r="A878" s="21" t="s">
        <v>132</v>
      </c>
      <c r="B878" s="5" t="s">
        <v>463</v>
      </c>
      <c r="C878" s="5" t="s">
        <v>448</v>
      </c>
      <c r="D878" s="5" t="s">
        <v>405</v>
      </c>
      <c r="E878" s="20" t="s">
        <v>133</v>
      </c>
      <c r="F878" s="5"/>
      <c r="G878" s="3">
        <f>G887+G892+G879</f>
        <v>11545.4</v>
      </c>
      <c r="H878" s="3">
        <f>H887+H892+H879</f>
        <v>11109.6</v>
      </c>
      <c r="I878" s="3">
        <f t="shared" ref="I878:I932" si="241">H878/G878*100</f>
        <v>96.225336497652748</v>
      </c>
    </row>
    <row r="879" spans="1:9" ht="30" x14ac:dyDescent="0.2">
      <c r="A879" s="21" t="s">
        <v>134</v>
      </c>
      <c r="B879" s="5" t="s">
        <v>463</v>
      </c>
      <c r="C879" s="5" t="s">
        <v>448</v>
      </c>
      <c r="D879" s="5" t="s">
        <v>405</v>
      </c>
      <c r="E879" s="20" t="s">
        <v>135</v>
      </c>
      <c r="F879" s="5"/>
      <c r="G879" s="3">
        <f t="shared" ref="G879:H885" si="242">G880</f>
        <v>11418.4</v>
      </c>
      <c r="H879" s="3">
        <f t="shared" si="242"/>
        <v>11041.5</v>
      </c>
      <c r="I879" s="3">
        <f t="shared" si="241"/>
        <v>96.699187276676241</v>
      </c>
    </row>
    <row r="880" spans="1:9" ht="60" x14ac:dyDescent="0.2">
      <c r="A880" s="23" t="s">
        <v>136</v>
      </c>
      <c r="B880" s="5" t="s">
        <v>463</v>
      </c>
      <c r="C880" s="5" t="s">
        <v>448</v>
      </c>
      <c r="D880" s="5" t="s">
        <v>405</v>
      </c>
      <c r="E880" s="20" t="s">
        <v>137</v>
      </c>
      <c r="F880" s="5"/>
      <c r="G880" s="3">
        <f>G884+G881</f>
        <v>11418.4</v>
      </c>
      <c r="H880" s="3">
        <f>H884+H881</f>
        <v>11041.5</v>
      </c>
      <c r="I880" s="3">
        <f t="shared" si="241"/>
        <v>96.699187276676241</v>
      </c>
    </row>
    <row r="881" spans="1:9" ht="105" x14ac:dyDescent="0.2">
      <c r="A881" s="21" t="s">
        <v>519</v>
      </c>
      <c r="B881" s="5" t="s">
        <v>463</v>
      </c>
      <c r="C881" s="5" t="s">
        <v>448</v>
      </c>
      <c r="D881" s="5" t="s">
        <v>405</v>
      </c>
      <c r="E881" s="20" t="s">
        <v>138</v>
      </c>
      <c r="F881" s="5"/>
      <c r="G881" s="3">
        <f t="shared" ref="G881:H882" si="243">G882</f>
        <v>704</v>
      </c>
      <c r="H881" s="3">
        <f t="shared" si="243"/>
        <v>334.2</v>
      </c>
      <c r="I881" s="3">
        <f t="shared" si="241"/>
        <v>47.471590909090907</v>
      </c>
    </row>
    <row r="882" spans="1:9" ht="45" x14ac:dyDescent="0.2">
      <c r="A882" s="6" t="s">
        <v>415</v>
      </c>
      <c r="B882" s="5" t="s">
        <v>463</v>
      </c>
      <c r="C882" s="5" t="s">
        <v>448</v>
      </c>
      <c r="D882" s="5" t="s">
        <v>405</v>
      </c>
      <c r="E882" s="20" t="s">
        <v>138</v>
      </c>
      <c r="F882" s="5" t="s">
        <v>429</v>
      </c>
      <c r="G882" s="3">
        <f t="shared" si="243"/>
        <v>704</v>
      </c>
      <c r="H882" s="3">
        <f t="shared" si="243"/>
        <v>334.2</v>
      </c>
      <c r="I882" s="3">
        <f t="shared" si="241"/>
        <v>47.471590909090907</v>
      </c>
    </row>
    <row r="883" spans="1:9" x14ac:dyDescent="0.2">
      <c r="A883" s="6" t="s">
        <v>416</v>
      </c>
      <c r="B883" s="5" t="s">
        <v>463</v>
      </c>
      <c r="C883" s="5" t="s">
        <v>448</v>
      </c>
      <c r="D883" s="5" t="s">
        <v>405</v>
      </c>
      <c r="E883" s="20" t="s">
        <v>138</v>
      </c>
      <c r="F883" s="5" t="s">
        <v>430</v>
      </c>
      <c r="G883" s="3">
        <f>2200-296-1200</f>
        <v>704</v>
      </c>
      <c r="H883" s="3">
        <v>334.2</v>
      </c>
      <c r="I883" s="3">
        <f t="shared" si="241"/>
        <v>47.471590909090907</v>
      </c>
    </row>
    <row r="884" spans="1:9" x14ac:dyDescent="0.2">
      <c r="A884" s="6" t="s">
        <v>482</v>
      </c>
      <c r="B884" s="5" t="s">
        <v>463</v>
      </c>
      <c r="C884" s="5" t="s">
        <v>448</v>
      </c>
      <c r="D884" s="5" t="s">
        <v>405</v>
      </c>
      <c r="E884" s="20" t="s">
        <v>481</v>
      </c>
      <c r="F884" s="5"/>
      <c r="G884" s="3">
        <f t="shared" si="242"/>
        <v>10714.4</v>
      </c>
      <c r="H884" s="3">
        <f t="shared" si="242"/>
        <v>10707.3</v>
      </c>
      <c r="I884" s="3">
        <f t="shared" si="241"/>
        <v>99.933734040170236</v>
      </c>
    </row>
    <row r="885" spans="1:9" ht="45" x14ac:dyDescent="0.2">
      <c r="A885" s="6" t="s">
        <v>415</v>
      </c>
      <c r="B885" s="5" t="s">
        <v>463</v>
      </c>
      <c r="C885" s="5" t="s">
        <v>448</v>
      </c>
      <c r="D885" s="5" t="s">
        <v>405</v>
      </c>
      <c r="E885" s="20" t="s">
        <v>481</v>
      </c>
      <c r="F885" s="5" t="s">
        <v>429</v>
      </c>
      <c r="G885" s="3">
        <f t="shared" si="242"/>
        <v>10714.4</v>
      </c>
      <c r="H885" s="3">
        <f t="shared" si="242"/>
        <v>10707.3</v>
      </c>
      <c r="I885" s="3">
        <f t="shared" si="241"/>
        <v>99.933734040170236</v>
      </c>
    </row>
    <row r="886" spans="1:9" x14ac:dyDescent="0.2">
      <c r="A886" s="6" t="s">
        <v>416</v>
      </c>
      <c r="B886" s="5" t="s">
        <v>463</v>
      </c>
      <c r="C886" s="5" t="s">
        <v>448</v>
      </c>
      <c r="D886" s="5" t="s">
        <v>405</v>
      </c>
      <c r="E886" s="20" t="s">
        <v>481</v>
      </c>
      <c r="F886" s="5" t="s">
        <v>430</v>
      </c>
      <c r="G886" s="3">
        <f>11065-350.6</f>
        <v>10714.4</v>
      </c>
      <c r="H886" s="3">
        <v>10707.3</v>
      </c>
      <c r="I886" s="3">
        <f t="shared" si="241"/>
        <v>99.933734040170236</v>
      </c>
    </row>
    <row r="887" spans="1:9" ht="45" x14ac:dyDescent="0.2">
      <c r="A887" s="6" t="s">
        <v>611</v>
      </c>
      <c r="B887" s="5" t="s">
        <v>463</v>
      </c>
      <c r="C887" s="5" t="s">
        <v>448</v>
      </c>
      <c r="D887" s="5" t="s">
        <v>405</v>
      </c>
      <c r="E887" s="20" t="s">
        <v>156</v>
      </c>
      <c r="F887" s="5"/>
      <c r="G887" s="3">
        <f t="shared" ref="G887:H890" si="244">G888</f>
        <v>75</v>
      </c>
      <c r="H887" s="3">
        <f t="shared" si="244"/>
        <v>43.1</v>
      </c>
      <c r="I887" s="3">
        <f t="shared" si="241"/>
        <v>57.466666666666669</v>
      </c>
    </row>
    <row r="888" spans="1:9" ht="30" x14ac:dyDescent="0.2">
      <c r="A888" s="23" t="s">
        <v>157</v>
      </c>
      <c r="B888" s="5" t="s">
        <v>463</v>
      </c>
      <c r="C888" s="5" t="s">
        <v>448</v>
      </c>
      <c r="D888" s="5" t="s">
        <v>405</v>
      </c>
      <c r="E888" s="20" t="s">
        <v>158</v>
      </c>
      <c r="F888" s="5"/>
      <c r="G888" s="3">
        <f t="shared" si="244"/>
        <v>75</v>
      </c>
      <c r="H888" s="3">
        <f t="shared" si="244"/>
        <v>43.1</v>
      </c>
      <c r="I888" s="3">
        <f t="shared" si="241"/>
        <v>57.466666666666669</v>
      </c>
    </row>
    <row r="889" spans="1:9" ht="30" x14ac:dyDescent="0.2">
      <c r="A889" s="26" t="s">
        <v>159</v>
      </c>
      <c r="B889" s="5" t="s">
        <v>463</v>
      </c>
      <c r="C889" s="5" t="s">
        <v>448</v>
      </c>
      <c r="D889" s="5" t="s">
        <v>405</v>
      </c>
      <c r="E889" s="20" t="s">
        <v>160</v>
      </c>
      <c r="F889" s="5"/>
      <c r="G889" s="3">
        <f t="shared" si="244"/>
        <v>75</v>
      </c>
      <c r="H889" s="3">
        <f t="shared" si="244"/>
        <v>43.1</v>
      </c>
      <c r="I889" s="3">
        <f t="shared" si="241"/>
        <v>57.466666666666669</v>
      </c>
    </row>
    <row r="890" spans="1:9" ht="45" x14ac:dyDescent="0.2">
      <c r="A890" s="6" t="s">
        <v>415</v>
      </c>
      <c r="B890" s="5" t="s">
        <v>463</v>
      </c>
      <c r="C890" s="5" t="s">
        <v>448</v>
      </c>
      <c r="D890" s="5" t="s">
        <v>405</v>
      </c>
      <c r="E890" s="20" t="s">
        <v>160</v>
      </c>
      <c r="F890" s="5" t="s">
        <v>429</v>
      </c>
      <c r="G890" s="3">
        <f t="shared" si="244"/>
        <v>75</v>
      </c>
      <c r="H890" s="3">
        <f t="shared" si="244"/>
        <v>43.1</v>
      </c>
      <c r="I890" s="3">
        <f t="shared" si="241"/>
        <v>57.466666666666669</v>
      </c>
    </row>
    <row r="891" spans="1:9" x14ac:dyDescent="0.2">
      <c r="A891" s="6" t="s">
        <v>416</v>
      </c>
      <c r="B891" s="5" t="s">
        <v>463</v>
      </c>
      <c r="C891" s="5" t="s">
        <v>448</v>
      </c>
      <c r="D891" s="5" t="s">
        <v>405</v>
      </c>
      <c r="E891" s="20" t="s">
        <v>160</v>
      </c>
      <c r="F891" s="5" t="s">
        <v>430</v>
      </c>
      <c r="G891" s="3">
        <f>563-(352+136)</f>
        <v>75</v>
      </c>
      <c r="H891" s="3">
        <v>43.1</v>
      </c>
      <c r="I891" s="3">
        <f t="shared" si="241"/>
        <v>57.466666666666669</v>
      </c>
    </row>
    <row r="892" spans="1:9" ht="30" x14ac:dyDescent="0.2">
      <c r="A892" s="21" t="s">
        <v>161</v>
      </c>
      <c r="B892" s="5" t="s">
        <v>463</v>
      </c>
      <c r="C892" s="5" t="s">
        <v>448</v>
      </c>
      <c r="D892" s="5" t="s">
        <v>405</v>
      </c>
      <c r="E892" s="20" t="s">
        <v>162</v>
      </c>
      <c r="F892" s="5"/>
      <c r="G892" s="3">
        <f t="shared" ref="G892:H895" si="245">G893</f>
        <v>52</v>
      </c>
      <c r="H892" s="3">
        <f t="shared" si="245"/>
        <v>25</v>
      </c>
      <c r="I892" s="3">
        <f t="shared" si="241"/>
        <v>48.07692307692308</v>
      </c>
    </row>
    <row r="893" spans="1:9" ht="75" x14ac:dyDescent="0.2">
      <c r="A893" s="23" t="s">
        <v>163</v>
      </c>
      <c r="B893" s="5" t="s">
        <v>463</v>
      </c>
      <c r="C893" s="5" t="s">
        <v>448</v>
      </c>
      <c r="D893" s="5" t="s">
        <v>405</v>
      </c>
      <c r="E893" s="20" t="s">
        <v>164</v>
      </c>
      <c r="F893" s="5"/>
      <c r="G893" s="3">
        <f t="shared" si="245"/>
        <v>52</v>
      </c>
      <c r="H893" s="3">
        <f t="shared" si="245"/>
        <v>25</v>
      </c>
      <c r="I893" s="3">
        <f t="shared" si="241"/>
        <v>48.07692307692308</v>
      </c>
    </row>
    <row r="894" spans="1:9" ht="60" x14ac:dyDescent="0.2">
      <c r="A894" s="23" t="s">
        <v>165</v>
      </c>
      <c r="B894" s="5" t="s">
        <v>463</v>
      </c>
      <c r="C894" s="5" t="s">
        <v>448</v>
      </c>
      <c r="D894" s="5" t="s">
        <v>405</v>
      </c>
      <c r="E894" s="20" t="s">
        <v>166</v>
      </c>
      <c r="F894" s="5"/>
      <c r="G894" s="3">
        <f t="shared" si="245"/>
        <v>52</v>
      </c>
      <c r="H894" s="3">
        <f t="shared" si="245"/>
        <v>25</v>
      </c>
      <c r="I894" s="3">
        <f t="shared" si="241"/>
        <v>48.07692307692308</v>
      </c>
    </row>
    <row r="895" spans="1:9" ht="45" x14ac:dyDescent="0.2">
      <c r="A895" s="6" t="s">
        <v>415</v>
      </c>
      <c r="B895" s="5" t="s">
        <v>463</v>
      </c>
      <c r="C895" s="5" t="s">
        <v>448</v>
      </c>
      <c r="D895" s="5" t="s">
        <v>405</v>
      </c>
      <c r="E895" s="20" t="s">
        <v>166</v>
      </c>
      <c r="F895" s="5" t="s">
        <v>429</v>
      </c>
      <c r="G895" s="3">
        <f t="shared" si="245"/>
        <v>52</v>
      </c>
      <c r="H895" s="3">
        <f t="shared" si="245"/>
        <v>25</v>
      </c>
      <c r="I895" s="3">
        <f t="shared" si="241"/>
        <v>48.07692307692308</v>
      </c>
    </row>
    <row r="896" spans="1:9" x14ac:dyDescent="0.2">
      <c r="A896" s="6" t="s">
        <v>416</v>
      </c>
      <c r="B896" s="5" t="s">
        <v>463</v>
      </c>
      <c r="C896" s="5" t="s">
        <v>448</v>
      </c>
      <c r="D896" s="5" t="s">
        <v>405</v>
      </c>
      <c r="E896" s="20" t="s">
        <v>166</v>
      </c>
      <c r="F896" s="5" t="s">
        <v>430</v>
      </c>
      <c r="G896" s="3">
        <f>67-15</f>
        <v>52</v>
      </c>
      <c r="H896" s="3">
        <v>25</v>
      </c>
      <c r="I896" s="3">
        <f t="shared" si="241"/>
        <v>48.07692307692308</v>
      </c>
    </row>
    <row r="897" spans="1:9" ht="30" x14ac:dyDescent="0.2">
      <c r="A897" s="21" t="s">
        <v>296</v>
      </c>
      <c r="B897" s="5" t="s">
        <v>463</v>
      </c>
      <c r="C897" s="5" t="s">
        <v>448</v>
      </c>
      <c r="D897" s="5" t="s">
        <v>405</v>
      </c>
      <c r="E897" s="20" t="s">
        <v>297</v>
      </c>
      <c r="F897" s="5"/>
      <c r="G897" s="3">
        <f t="shared" ref="G897:H898" si="246">G898</f>
        <v>1108.8000000000002</v>
      </c>
      <c r="H897" s="3">
        <f t="shared" si="246"/>
        <v>878.7</v>
      </c>
      <c r="I897" s="3">
        <f t="shared" si="241"/>
        <v>79.247835497835482</v>
      </c>
    </row>
    <row r="898" spans="1:9" ht="60" x14ac:dyDescent="0.2">
      <c r="A898" s="21" t="s">
        <v>304</v>
      </c>
      <c r="B898" s="5" t="s">
        <v>463</v>
      </c>
      <c r="C898" s="5" t="s">
        <v>448</v>
      </c>
      <c r="D898" s="5" t="s">
        <v>405</v>
      </c>
      <c r="E898" s="20" t="s">
        <v>305</v>
      </c>
      <c r="F898" s="5"/>
      <c r="G898" s="3">
        <f t="shared" si="246"/>
        <v>1108.8000000000002</v>
      </c>
      <c r="H898" s="3">
        <f t="shared" si="246"/>
        <v>878.7</v>
      </c>
      <c r="I898" s="3">
        <f t="shared" si="241"/>
        <v>79.247835497835482</v>
      </c>
    </row>
    <row r="899" spans="1:9" ht="30" x14ac:dyDescent="0.2">
      <c r="A899" s="21" t="s">
        <v>314</v>
      </c>
      <c r="B899" s="5" t="s">
        <v>463</v>
      </c>
      <c r="C899" s="5" t="s">
        <v>448</v>
      </c>
      <c r="D899" s="5" t="s">
        <v>405</v>
      </c>
      <c r="E899" s="20" t="s">
        <v>315</v>
      </c>
      <c r="F899" s="30"/>
      <c r="G899" s="3">
        <f>G900+G903</f>
        <v>1108.8000000000002</v>
      </c>
      <c r="H899" s="3">
        <f>H900+H903</f>
        <v>878.7</v>
      </c>
      <c r="I899" s="3">
        <f t="shared" si="241"/>
        <v>79.247835497835482</v>
      </c>
    </row>
    <row r="900" spans="1:9" ht="105" x14ac:dyDescent="0.2">
      <c r="A900" s="25" t="s">
        <v>318</v>
      </c>
      <c r="B900" s="5" t="s">
        <v>463</v>
      </c>
      <c r="C900" s="5" t="s">
        <v>448</v>
      </c>
      <c r="D900" s="5" t="s">
        <v>405</v>
      </c>
      <c r="E900" s="20" t="s">
        <v>319</v>
      </c>
      <c r="F900" s="30"/>
      <c r="G900" s="3">
        <f t="shared" ref="G900:H901" si="247">G901</f>
        <v>347.6</v>
      </c>
      <c r="H900" s="3">
        <f t="shared" si="247"/>
        <v>117.5</v>
      </c>
      <c r="I900" s="3">
        <f t="shared" si="241"/>
        <v>33.803222094361338</v>
      </c>
    </row>
    <row r="901" spans="1:9" ht="45" x14ac:dyDescent="0.2">
      <c r="A901" s="6" t="s">
        <v>415</v>
      </c>
      <c r="B901" s="5" t="s">
        <v>463</v>
      </c>
      <c r="C901" s="5" t="s">
        <v>448</v>
      </c>
      <c r="D901" s="5" t="s">
        <v>405</v>
      </c>
      <c r="E901" s="20" t="s">
        <v>319</v>
      </c>
      <c r="F901" s="5">
        <v>600</v>
      </c>
      <c r="G901" s="3">
        <f t="shared" si="247"/>
        <v>347.6</v>
      </c>
      <c r="H901" s="3">
        <f t="shared" si="247"/>
        <v>117.5</v>
      </c>
      <c r="I901" s="3">
        <f t="shared" si="241"/>
        <v>33.803222094361338</v>
      </c>
    </row>
    <row r="902" spans="1:9" x14ac:dyDescent="0.2">
      <c r="A902" s="6" t="s">
        <v>416</v>
      </c>
      <c r="B902" s="5" t="s">
        <v>463</v>
      </c>
      <c r="C902" s="5" t="s">
        <v>448</v>
      </c>
      <c r="D902" s="5" t="s">
        <v>405</v>
      </c>
      <c r="E902" s="20" t="s">
        <v>319</v>
      </c>
      <c r="F902" s="5">
        <v>610</v>
      </c>
      <c r="G902" s="3">
        <v>347.6</v>
      </c>
      <c r="H902" s="3">
        <v>117.5</v>
      </c>
      <c r="I902" s="3">
        <f t="shared" si="241"/>
        <v>33.803222094361338</v>
      </c>
    </row>
    <row r="903" spans="1:9" ht="90" x14ac:dyDescent="0.2">
      <c r="A903" s="25" t="s">
        <v>316</v>
      </c>
      <c r="B903" s="5" t="s">
        <v>463</v>
      </c>
      <c r="C903" s="5" t="s">
        <v>448</v>
      </c>
      <c r="D903" s="5" t="s">
        <v>405</v>
      </c>
      <c r="E903" s="20" t="s">
        <v>317</v>
      </c>
      <c r="F903" s="30"/>
      <c r="G903" s="3">
        <f t="shared" ref="G903:H904" si="248">G904</f>
        <v>761.2</v>
      </c>
      <c r="H903" s="3">
        <f t="shared" si="248"/>
        <v>761.2</v>
      </c>
      <c r="I903" s="3">
        <f t="shared" si="241"/>
        <v>100</v>
      </c>
    </row>
    <row r="904" spans="1:9" ht="45" x14ac:dyDescent="0.2">
      <c r="A904" s="6" t="s">
        <v>415</v>
      </c>
      <c r="B904" s="5" t="s">
        <v>463</v>
      </c>
      <c r="C904" s="5" t="s">
        <v>448</v>
      </c>
      <c r="D904" s="5" t="s">
        <v>405</v>
      </c>
      <c r="E904" s="20" t="s">
        <v>317</v>
      </c>
      <c r="F904" s="30">
        <v>600</v>
      </c>
      <c r="G904" s="3">
        <f t="shared" si="248"/>
        <v>761.2</v>
      </c>
      <c r="H904" s="3">
        <f t="shared" si="248"/>
        <v>761.2</v>
      </c>
      <c r="I904" s="3">
        <f t="shared" si="241"/>
        <v>100</v>
      </c>
    </row>
    <row r="905" spans="1:9" x14ac:dyDescent="0.2">
      <c r="A905" s="6" t="s">
        <v>416</v>
      </c>
      <c r="B905" s="5" t="s">
        <v>463</v>
      </c>
      <c r="C905" s="5" t="s">
        <v>448</v>
      </c>
      <c r="D905" s="5" t="s">
        <v>405</v>
      </c>
      <c r="E905" s="20" t="s">
        <v>317</v>
      </c>
      <c r="F905" s="30">
        <v>610</v>
      </c>
      <c r="G905" s="3">
        <v>761.2</v>
      </c>
      <c r="H905" s="3">
        <v>761.2</v>
      </c>
      <c r="I905" s="3">
        <f t="shared" si="241"/>
        <v>100</v>
      </c>
    </row>
    <row r="906" spans="1:9" x14ac:dyDescent="0.2">
      <c r="A906" s="21" t="s">
        <v>378</v>
      </c>
      <c r="B906" s="5" t="s">
        <v>463</v>
      </c>
      <c r="C906" s="5" t="s">
        <v>448</v>
      </c>
      <c r="D906" s="5" t="s">
        <v>405</v>
      </c>
      <c r="E906" s="20" t="s">
        <v>379</v>
      </c>
      <c r="F906" s="5"/>
      <c r="G906" s="3">
        <f t="shared" ref="G906:H908" si="249">G907</f>
        <v>8677.7000000000007</v>
      </c>
      <c r="H906" s="3">
        <f t="shared" si="249"/>
        <v>8677.7000000000007</v>
      </c>
      <c r="I906" s="3">
        <f t="shared" si="241"/>
        <v>100</v>
      </c>
    </row>
    <row r="907" spans="1:9" x14ac:dyDescent="0.2">
      <c r="A907" s="21" t="s">
        <v>536</v>
      </c>
      <c r="B907" s="5" t="s">
        <v>463</v>
      </c>
      <c r="C907" s="5" t="s">
        <v>448</v>
      </c>
      <c r="D907" s="5" t="s">
        <v>405</v>
      </c>
      <c r="E907" s="20" t="s">
        <v>537</v>
      </c>
      <c r="F907" s="5"/>
      <c r="G907" s="3">
        <f t="shared" si="249"/>
        <v>8677.7000000000007</v>
      </c>
      <c r="H907" s="3">
        <f t="shared" si="249"/>
        <v>8677.7000000000007</v>
      </c>
      <c r="I907" s="3">
        <f t="shared" si="241"/>
        <v>100</v>
      </c>
    </row>
    <row r="908" spans="1:9" ht="45" x14ac:dyDescent="0.2">
      <c r="A908" s="6" t="s">
        <v>415</v>
      </c>
      <c r="B908" s="5" t="s">
        <v>463</v>
      </c>
      <c r="C908" s="5" t="s">
        <v>448</v>
      </c>
      <c r="D908" s="5" t="s">
        <v>405</v>
      </c>
      <c r="E908" s="20" t="s">
        <v>537</v>
      </c>
      <c r="F908" s="5" t="s">
        <v>429</v>
      </c>
      <c r="G908" s="3">
        <f t="shared" si="249"/>
        <v>8677.7000000000007</v>
      </c>
      <c r="H908" s="3">
        <f t="shared" si="249"/>
        <v>8677.7000000000007</v>
      </c>
      <c r="I908" s="3">
        <f t="shared" si="241"/>
        <v>100</v>
      </c>
    </row>
    <row r="909" spans="1:9" x14ac:dyDescent="0.2">
      <c r="A909" s="6" t="s">
        <v>416</v>
      </c>
      <c r="B909" s="5" t="s">
        <v>463</v>
      </c>
      <c r="C909" s="5" t="s">
        <v>448</v>
      </c>
      <c r="D909" s="5" t="s">
        <v>405</v>
      </c>
      <c r="E909" s="20" t="s">
        <v>537</v>
      </c>
      <c r="F909" s="5" t="s">
        <v>430</v>
      </c>
      <c r="G909" s="3">
        <v>8677.7000000000007</v>
      </c>
      <c r="H909" s="3">
        <v>8677.7000000000007</v>
      </c>
      <c r="I909" s="3">
        <f t="shared" si="241"/>
        <v>100</v>
      </c>
    </row>
    <row r="910" spans="1:9" x14ac:dyDescent="0.2">
      <c r="A910" s="6" t="s">
        <v>464</v>
      </c>
      <c r="B910" s="5" t="s">
        <v>463</v>
      </c>
      <c r="C910" s="5" t="s">
        <v>448</v>
      </c>
      <c r="D910" s="5" t="s">
        <v>389</v>
      </c>
      <c r="E910" s="5"/>
      <c r="F910" s="5"/>
      <c r="G910" s="3">
        <f>G911+G921+G935</f>
        <v>52510.6</v>
      </c>
      <c r="H910" s="3">
        <f>H911+H921+H935</f>
        <v>52462.5</v>
      </c>
      <c r="I910" s="3">
        <f t="shared" si="241"/>
        <v>99.908399446968815</v>
      </c>
    </row>
    <row r="911" spans="1:9" x14ac:dyDescent="0.2">
      <c r="A911" s="21" t="s">
        <v>30</v>
      </c>
      <c r="B911" s="5" t="s">
        <v>463</v>
      </c>
      <c r="C911" s="5" t="s">
        <v>448</v>
      </c>
      <c r="D911" s="5" t="s">
        <v>389</v>
      </c>
      <c r="E911" s="20" t="s">
        <v>31</v>
      </c>
      <c r="F911" s="5"/>
      <c r="G911" s="3">
        <f t="shared" ref="G911:H911" si="250">G912</f>
        <v>48452.1</v>
      </c>
      <c r="H911" s="3">
        <f t="shared" si="250"/>
        <v>48449</v>
      </c>
      <c r="I911" s="3">
        <f t="shared" si="241"/>
        <v>99.993601928502585</v>
      </c>
    </row>
    <row r="912" spans="1:9" ht="45" x14ac:dyDescent="0.2">
      <c r="A912" s="21" t="s">
        <v>60</v>
      </c>
      <c r="B912" s="5" t="s">
        <v>463</v>
      </c>
      <c r="C912" s="5" t="s">
        <v>448</v>
      </c>
      <c r="D912" s="5" t="s">
        <v>389</v>
      </c>
      <c r="E912" s="20" t="s">
        <v>61</v>
      </c>
      <c r="F912" s="5"/>
      <c r="G912" s="3">
        <f>G913+G917</f>
        <v>48452.1</v>
      </c>
      <c r="H912" s="3">
        <f>H913+H917</f>
        <v>48449</v>
      </c>
      <c r="I912" s="3">
        <f t="shared" si="241"/>
        <v>99.993601928502585</v>
      </c>
    </row>
    <row r="913" spans="1:9" ht="45" x14ac:dyDescent="0.2">
      <c r="A913" s="21" t="s">
        <v>65</v>
      </c>
      <c r="B913" s="5" t="s">
        <v>463</v>
      </c>
      <c r="C913" s="5" t="s">
        <v>448</v>
      </c>
      <c r="D913" s="5" t="s">
        <v>389</v>
      </c>
      <c r="E913" s="20" t="s">
        <v>510</v>
      </c>
      <c r="F913" s="5"/>
      <c r="G913" s="3">
        <f t="shared" ref="G913:H913" si="251">G914</f>
        <v>47287.6</v>
      </c>
      <c r="H913" s="3">
        <f t="shared" si="251"/>
        <v>47284.800000000003</v>
      </c>
      <c r="I913" s="3">
        <f t="shared" si="241"/>
        <v>99.994078785981955</v>
      </c>
    </row>
    <row r="914" spans="1:9" ht="45" x14ac:dyDescent="0.2">
      <c r="A914" s="21" t="s">
        <v>66</v>
      </c>
      <c r="B914" s="5" t="s">
        <v>463</v>
      </c>
      <c r="C914" s="5" t="s">
        <v>448</v>
      </c>
      <c r="D914" s="5" t="s">
        <v>389</v>
      </c>
      <c r="E914" s="20" t="s">
        <v>511</v>
      </c>
      <c r="F914" s="5"/>
      <c r="G914" s="3">
        <f t="shared" ref="G914:H915" si="252">G915</f>
        <v>47287.6</v>
      </c>
      <c r="H914" s="3">
        <f t="shared" si="252"/>
        <v>47284.800000000003</v>
      </c>
      <c r="I914" s="3">
        <f t="shared" si="241"/>
        <v>99.994078785981955</v>
      </c>
    </row>
    <row r="915" spans="1:9" ht="45" x14ac:dyDescent="0.2">
      <c r="A915" s="6" t="s">
        <v>415</v>
      </c>
      <c r="B915" s="5" t="s">
        <v>463</v>
      </c>
      <c r="C915" s="5" t="s">
        <v>448</v>
      </c>
      <c r="D915" s="5" t="s">
        <v>389</v>
      </c>
      <c r="E915" s="20" t="s">
        <v>511</v>
      </c>
      <c r="F915" s="5" t="s">
        <v>429</v>
      </c>
      <c r="G915" s="3">
        <f t="shared" si="252"/>
        <v>47287.6</v>
      </c>
      <c r="H915" s="3">
        <f t="shared" si="252"/>
        <v>47284.800000000003</v>
      </c>
      <c r="I915" s="3">
        <f t="shared" si="241"/>
        <v>99.994078785981955</v>
      </c>
    </row>
    <row r="916" spans="1:9" x14ac:dyDescent="0.2">
      <c r="A916" s="6" t="s">
        <v>416</v>
      </c>
      <c r="B916" s="5" t="s">
        <v>463</v>
      </c>
      <c r="C916" s="5" t="s">
        <v>448</v>
      </c>
      <c r="D916" s="5" t="s">
        <v>389</v>
      </c>
      <c r="E916" s="20" t="s">
        <v>511</v>
      </c>
      <c r="F916" s="5" t="s">
        <v>430</v>
      </c>
      <c r="G916" s="3">
        <f>51282-3994.4</f>
        <v>47287.6</v>
      </c>
      <c r="H916" s="3">
        <v>47284.800000000003</v>
      </c>
      <c r="I916" s="3">
        <f t="shared" si="241"/>
        <v>99.994078785981955</v>
      </c>
    </row>
    <row r="917" spans="1:9" ht="60" x14ac:dyDescent="0.2">
      <c r="A917" s="6" t="s">
        <v>569</v>
      </c>
      <c r="B917" s="5" t="s">
        <v>463</v>
      </c>
      <c r="C917" s="5" t="s">
        <v>448</v>
      </c>
      <c r="D917" s="5" t="s">
        <v>389</v>
      </c>
      <c r="E917" s="20" t="s">
        <v>603</v>
      </c>
      <c r="F917" s="5"/>
      <c r="G917" s="3">
        <f t="shared" ref="G917:H919" si="253">G918</f>
        <v>1164.5</v>
      </c>
      <c r="H917" s="3">
        <f t="shared" si="253"/>
        <v>1164.2</v>
      </c>
      <c r="I917" s="3">
        <f t="shared" si="241"/>
        <v>99.974237870330612</v>
      </c>
    </row>
    <row r="918" spans="1:9" ht="45" x14ac:dyDescent="0.2">
      <c r="A918" s="6" t="s">
        <v>570</v>
      </c>
      <c r="B918" s="5" t="s">
        <v>463</v>
      </c>
      <c r="C918" s="5" t="s">
        <v>448</v>
      </c>
      <c r="D918" s="5" t="s">
        <v>389</v>
      </c>
      <c r="E918" s="20" t="s">
        <v>604</v>
      </c>
      <c r="F918" s="5"/>
      <c r="G918" s="3">
        <f t="shared" si="253"/>
        <v>1164.5</v>
      </c>
      <c r="H918" s="3">
        <f t="shared" si="253"/>
        <v>1164.2</v>
      </c>
      <c r="I918" s="3">
        <f t="shared" si="241"/>
        <v>99.974237870330612</v>
      </c>
    </row>
    <row r="919" spans="1:9" ht="45" x14ac:dyDescent="0.2">
      <c r="A919" s="6" t="s">
        <v>415</v>
      </c>
      <c r="B919" s="5" t="s">
        <v>463</v>
      </c>
      <c r="C919" s="5" t="s">
        <v>448</v>
      </c>
      <c r="D919" s="5" t="s">
        <v>389</v>
      </c>
      <c r="E919" s="20" t="s">
        <v>604</v>
      </c>
      <c r="F919" s="5" t="s">
        <v>429</v>
      </c>
      <c r="G919" s="3">
        <f t="shared" si="253"/>
        <v>1164.5</v>
      </c>
      <c r="H919" s="3">
        <f t="shared" si="253"/>
        <v>1164.2</v>
      </c>
      <c r="I919" s="3">
        <f t="shared" si="241"/>
        <v>99.974237870330612</v>
      </c>
    </row>
    <row r="920" spans="1:9" x14ac:dyDescent="0.2">
      <c r="A920" s="6" t="s">
        <v>416</v>
      </c>
      <c r="B920" s="5" t="s">
        <v>463</v>
      </c>
      <c r="C920" s="5" t="s">
        <v>448</v>
      </c>
      <c r="D920" s="5" t="s">
        <v>389</v>
      </c>
      <c r="E920" s="20" t="s">
        <v>604</v>
      </c>
      <c r="F920" s="5" t="s">
        <v>430</v>
      </c>
      <c r="G920" s="3">
        <f>6500-5335.5</f>
        <v>1164.5</v>
      </c>
      <c r="H920" s="3">
        <v>1164.2</v>
      </c>
      <c r="I920" s="3">
        <f t="shared" si="241"/>
        <v>99.974237870330612</v>
      </c>
    </row>
    <row r="921" spans="1:9" ht="45" x14ac:dyDescent="0.2">
      <c r="A921" s="21" t="s">
        <v>132</v>
      </c>
      <c r="B921" s="5" t="s">
        <v>463</v>
      </c>
      <c r="C921" s="5" t="s">
        <v>448</v>
      </c>
      <c r="D921" s="5" t="s">
        <v>389</v>
      </c>
      <c r="E921" s="20" t="s">
        <v>133</v>
      </c>
      <c r="F921" s="5"/>
      <c r="G921" s="3">
        <f>G930+G922</f>
        <v>2984.8</v>
      </c>
      <c r="H921" s="3">
        <f>H930+H922</f>
        <v>2939.8</v>
      </c>
      <c r="I921" s="3">
        <f t="shared" si="241"/>
        <v>98.492361297239356</v>
      </c>
    </row>
    <row r="922" spans="1:9" ht="30" x14ac:dyDescent="0.2">
      <c r="A922" s="21" t="s">
        <v>134</v>
      </c>
      <c r="B922" s="5" t="s">
        <v>463</v>
      </c>
      <c r="C922" s="5" t="s">
        <v>448</v>
      </c>
      <c r="D922" s="5" t="s">
        <v>389</v>
      </c>
      <c r="E922" s="20" t="s">
        <v>135</v>
      </c>
      <c r="F922" s="5"/>
      <c r="G922" s="3">
        <f t="shared" ref="G922:H928" si="254">G923</f>
        <v>2904.8</v>
      </c>
      <c r="H922" s="3">
        <f t="shared" si="254"/>
        <v>2904.8</v>
      </c>
      <c r="I922" s="3">
        <f t="shared" si="241"/>
        <v>100</v>
      </c>
    </row>
    <row r="923" spans="1:9" ht="60" x14ac:dyDescent="0.2">
      <c r="A923" s="23" t="s">
        <v>136</v>
      </c>
      <c r="B923" s="5" t="s">
        <v>463</v>
      </c>
      <c r="C923" s="5" t="s">
        <v>448</v>
      </c>
      <c r="D923" s="5" t="s">
        <v>389</v>
      </c>
      <c r="E923" s="20" t="s">
        <v>137</v>
      </c>
      <c r="F923" s="5"/>
      <c r="G923" s="3">
        <f>G927+G924</f>
        <v>2904.8</v>
      </c>
      <c r="H923" s="3">
        <f>H927+H924</f>
        <v>2904.8</v>
      </c>
      <c r="I923" s="3">
        <f t="shared" si="241"/>
        <v>100</v>
      </c>
    </row>
    <row r="924" spans="1:9" ht="105" x14ac:dyDescent="0.2">
      <c r="A924" s="21" t="s">
        <v>519</v>
      </c>
      <c r="B924" s="5" t="s">
        <v>463</v>
      </c>
      <c r="C924" s="5" t="s">
        <v>448</v>
      </c>
      <c r="D924" s="5" t="s">
        <v>389</v>
      </c>
      <c r="E924" s="20" t="s">
        <v>138</v>
      </c>
      <c r="F924" s="5"/>
      <c r="G924" s="3">
        <f t="shared" ref="G924:H925" si="255">G925</f>
        <v>120</v>
      </c>
      <c r="H924" s="3">
        <f t="shared" si="255"/>
        <v>120</v>
      </c>
      <c r="I924" s="3">
        <f t="shared" si="241"/>
        <v>100</v>
      </c>
    </row>
    <row r="925" spans="1:9" ht="45" x14ac:dyDescent="0.2">
      <c r="A925" s="6" t="s">
        <v>415</v>
      </c>
      <c r="B925" s="5" t="s">
        <v>463</v>
      </c>
      <c r="C925" s="5" t="s">
        <v>448</v>
      </c>
      <c r="D925" s="5" t="s">
        <v>389</v>
      </c>
      <c r="E925" s="20" t="s">
        <v>138</v>
      </c>
      <c r="F925" s="5" t="s">
        <v>429</v>
      </c>
      <c r="G925" s="3">
        <f t="shared" si="255"/>
        <v>120</v>
      </c>
      <c r="H925" s="3">
        <f t="shared" si="255"/>
        <v>120</v>
      </c>
      <c r="I925" s="3">
        <f t="shared" si="241"/>
        <v>100</v>
      </c>
    </row>
    <row r="926" spans="1:9" x14ac:dyDescent="0.2">
      <c r="A926" s="6" t="s">
        <v>416</v>
      </c>
      <c r="B926" s="5" t="s">
        <v>463</v>
      </c>
      <c r="C926" s="5" t="s">
        <v>448</v>
      </c>
      <c r="D926" s="5" t="s">
        <v>389</v>
      </c>
      <c r="E926" s="20" t="s">
        <v>138</v>
      </c>
      <c r="F926" s="5" t="s">
        <v>430</v>
      </c>
      <c r="G926" s="3">
        <f>200-80</f>
        <v>120</v>
      </c>
      <c r="H926" s="3">
        <v>120</v>
      </c>
      <c r="I926" s="3">
        <f t="shared" si="241"/>
        <v>100</v>
      </c>
    </row>
    <row r="927" spans="1:9" x14ac:dyDescent="0.2">
      <c r="A927" s="6" t="s">
        <v>482</v>
      </c>
      <c r="B927" s="5" t="s">
        <v>463</v>
      </c>
      <c r="C927" s="5" t="s">
        <v>448</v>
      </c>
      <c r="D927" s="5" t="s">
        <v>389</v>
      </c>
      <c r="E927" s="20" t="s">
        <v>481</v>
      </c>
      <c r="F927" s="5"/>
      <c r="G927" s="3">
        <f t="shared" si="254"/>
        <v>2784.8</v>
      </c>
      <c r="H927" s="3">
        <f t="shared" si="254"/>
        <v>2784.8</v>
      </c>
      <c r="I927" s="3">
        <f t="shared" si="241"/>
        <v>100</v>
      </c>
    </row>
    <row r="928" spans="1:9" ht="45" x14ac:dyDescent="0.2">
      <c r="A928" s="6" t="s">
        <v>415</v>
      </c>
      <c r="B928" s="5" t="s">
        <v>463</v>
      </c>
      <c r="C928" s="5" t="s">
        <v>448</v>
      </c>
      <c r="D928" s="5" t="s">
        <v>389</v>
      </c>
      <c r="E928" s="20" t="s">
        <v>481</v>
      </c>
      <c r="F928" s="5" t="s">
        <v>429</v>
      </c>
      <c r="G928" s="3">
        <f t="shared" si="254"/>
        <v>2784.8</v>
      </c>
      <c r="H928" s="3">
        <f t="shared" si="254"/>
        <v>2784.8</v>
      </c>
      <c r="I928" s="3">
        <f t="shared" si="241"/>
        <v>100</v>
      </c>
    </row>
    <row r="929" spans="1:9" x14ac:dyDescent="0.2">
      <c r="A929" s="6" t="s">
        <v>416</v>
      </c>
      <c r="B929" s="5" t="s">
        <v>463</v>
      </c>
      <c r="C929" s="5" t="s">
        <v>448</v>
      </c>
      <c r="D929" s="5" t="s">
        <v>389</v>
      </c>
      <c r="E929" s="20" t="s">
        <v>481</v>
      </c>
      <c r="F929" s="5" t="s">
        <v>430</v>
      </c>
      <c r="G929" s="3">
        <f>4512.6-1727.8</f>
        <v>2784.8</v>
      </c>
      <c r="H929" s="3">
        <v>2784.8</v>
      </c>
      <c r="I929" s="3">
        <f t="shared" si="241"/>
        <v>100</v>
      </c>
    </row>
    <row r="930" spans="1:9" ht="45" x14ac:dyDescent="0.2">
      <c r="A930" s="6" t="s">
        <v>611</v>
      </c>
      <c r="B930" s="5" t="s">
        <v>463</v>
      </c>
      <c r="C930" s="5" t="s">
        <v>448</v>
      </c>
      <c r="D930" s="5" t="s">
        <v>389</v>
      </c>
      <c r="E930" s="20" t="s">
        <v>156</v>
      </c>
      <c r="F930" s="5"/>
      <c r="G930" s="3">
        <f t="shared" ref="G930:H933" si="256">G931</f>
        <v>80</v>
      </c>
      <c r="H930" s="3">
        <f t="shared" si="256"/>
        <v>35</v>
      </c>
      <c r="I930" s="3">
        <f t="shared" si="241"/>
        <v>43.75</v>
      </c>
    </row>
    <row r="931" spans="1:9" ht="30" x14ac:dyDescent="0.2">
      <c r="A931" s="23" t="s">
        <v>157</v>
      </c>
      <c r="B931" s="5" t="s">
        <v>463</v>
      </c>
      <c r="C931" s="5" t="s">
        <v>448</v>
      </c>
      <c r="D931" s="5" t="s">
        <v>389</v>
      </c>
      <c r="E931" s="20" t="s">
        <v>158</v>
      </c>
      <c r="F931" s="5"/>
      <c r="G931" s="3">
        <f t="shared" si="256"/>
        <v>80</v>
      </c>
      <c r="H931" s="3">
        <f t="shared" si="256"/>
        <v>35</v>
      </c>
      <c r="I931" s="3">
        <f t="shared" si="241"/>
        <v>43.75</v>
      </c>
    </row>
    <row r="932" spans="1:9" ht="30" x14ac:dyDescent="0.2">
      <c r="A932" s="26" t="s">
        <v>159</v>
      </c>
      <c r="B932" s="5" t="s">
        <v>463</v>
      </c>
      <c r="C932" s="5" t="s">
        <v>448</v>
      </c>
      <c r="D932" s="5" t="s">
        <v>389</v>
      </c>
      <c r="E932" s="20" t="s">
        <v>160</v>
      </c>
      <c r="F932" s="5"/>
      <c r="G932" s="3">
        <f t="shared" si="256"/>
        <v>80</v>
      </c>
      <c r="H932" s="3">
        <f t="shared" si="256"/>
        <v>35</v>
      </c>
      <c r="I932" s="3">
        <f t="shared" si="241"/>
        <v>43.75</v>
      </c>
    </row>
    <row r="933" spans="1:9" ht="45" x14ac:dyDescent="0.2">
      <c r="A933" s="6" t="s">
        <v>415</v>
      </c>
      <c r="B933" s="5" t="s">
        <v>463</v>
      </c>
      <c r="C933" s="5" t="s">
        <v>448</v>
      </c>
      <c r="D933" s="5" t="s">
        <v>389</v>
      </c>
      <c r="E933" s="20" t="s">
        <v>160</v>
      </c>
      <c r="F933" s="5" t="s">
        <v>429</v>
      </c>
      <c r="G933" s="3">
        <f t="shared" si="256"/>
        <v>80</v>
      </c>
      <c r="H933" s="3">
        <f t="shared" si="256"/>
        <v>35</v>
      </c>
      <c r="I933" s="3">
        <f t="shared" ref="I933:I991" si="257">H933/G933*100</f>
        <v>43.75</v>
      </c>
    </row>
    <row r="934" spans="1:9" x14ac:dyDescent="0.2">
      <c r="A934" s="6" t="s">
        <v>416</v>
      </c>
      <c r="B934" s="5" t="s">
        <v>463</v>
      </c>
      <c r="C934" s="5" t="s">
        <v>448</v>
      </c>
      <c r="D934" s="5" t="s">
        <v>389</v>
      </c>
      <c r="E934" s="20" t="s">
        <v>160</v>
      </c>
      <c r="F934" s="5" t="s">
        <v>430</v>
      </c>
      <c r="G934" s="3">
        <f>130-50</f>
        <v>80</v>
      </c>
      <c r="H934" s="3">
        <v>35</v>
      </c>
      <c r="I934" s="3">
        <f t="shared" si="257"/>
        <v>43.75</v>
      </c>
    </row>
    <row r="935" spans="1:9" x14ac:dyDescent="0.2">
      <c r="A935" s="21" t="s">
        <v>378</v>
      </c>
      <c r="B935" s="5" t="s">
        <v>463</v>
      </c>
      <c r="C935" s="5" t="s">
        <v>448</v>
      </c>
      <c r="D935" s="5" t="s">
        <v>389</v>
      </c>
      <c r="E935" s="20" t="s">
        <v>379</v>
      </c>
      <c r="F935" s="5"/>
      <c r="G935" s="3">
        <f t="shared" ref="G935:H937" si="258">G936</f>
        <v>1073.7</v>
      </c>
      <c r="H935" s="3">
        <f t="shared" si="258"/>
        <v>1073.7</v>
      </c>
      <c r="I935" s="3">
        <f t="shared" si="257"/>
        <v>100</v>
      </c>
    </row>
    <row r="936" spans="1:9" x14ac:dyDescent="0.2">
      <c r="A936" s="21" t="s">
        <v>536</v>
      </c>
      <c r="B936" s="5" t="s">
        <v>463</v>
      </c>
      <c r="C936" s="5" t="s">
        <v>448</v>
      </c>
      <c r="D936" s="5" t="s">
        <v>389</v>
      </c>
      <c r="E936" s="20" t="s">
        <v>537</v>
      </c>
      <c r="F936" s="5"/>
      <c r="G936" s="3">
        <f t="shared" si="258"/>
        <v>1073.7</v>
      </c>
      <c r="H936" s="3">
        <f t="shared" si="258"/>
        <v>1073.7</v>
      </c>
      <c r="I936" s="3">
        <f t="shared" si="257"/>
        <v>100</v>
      </c>
    </row>
    <row r="937" spans="1:9" ht="45" x14ac:dyDescent="0.2">
      <c r="A937" s="6" t="s">
        <v>415</v>
      </c>
      <c r="B937" s="5" t="s">
        <v>463</v>
      </c>
      <c r="C937" s="5" t="s">
        <v>448</v>
      </c>
      <c r="D937" s="5" t="s">
        <v>389</v>
      </c>
      <c r="E937" s="20" t="s">
        <v>537</v>
      </c>
      <c r="F937" s="5" t="s">
        <v>429</v>
      </c>
      <c r="G937" s="3">
        <f t="shared" si="258"/>
        <v>1073.7</v>
      </c>
      <c r="H937" s="3">
        <f t="shared" si="258"/>
        <v>1073.7</v>
      </c>
      <c r="I937" s="3">
        <f t="shared" si="257"/>
        <v>100</v>
      </c>
    </row>
    <row r="938" spans="1:9" x14ac:dyDescent="0.2">
      <c r="A938" s="6" t="s">
        <v>416</v>
      </c>
      <c r="B938" s="5" t="s">
        <v>463</v>
      </c>
      <c r="C938" s="5" t="s">
        <v>448</v>
      </c>
      <c r="D938" s="5" t="s">
        <v>389</v>
      </c>
      <c r="E938" s="20" t="s">
        <v>537</v>
      </c>
      <c r="F938" s="5" t="s">
        <v>430</v>
      </c>
      <c r="G938" s="3">
        <v>1073.7</v>
      </c>
      <c r="H938" s="3">
        <v>1073.7</v>
      </c>
      <c r="I938" s="3">
        <f t="shared" si="257"/>
        <v>100</v>
      </c>
    </row>
    <row r="939" spans="1:9" x14ac:dyDescent="0.2">
      <c r="A939" s="4" t="s">
        <v>451</v>
      </c>
      <c r="B939" s="5" t="s">
        <v>463</v>
      </c>
      <c r="C939" s="5" t="s">
        <v>448</v>
      </c>
      <c r="D939" s="5" t="s">
        <v>422</v>
      </c>
      <c r="E939" s="5"/>
      <c r="F939" s="5"/>
      <c r="G939" s="3">
        <f>G940+G955</f>
        <v>22858</v>
      </c>
      <c r="H939" s="3">
        <f>H940+H955</f>
        <v>22112.3</v>
      </c>
      <c r="I939" s="3">
        <f t="shared" si="257"/>
        <v>96.737684836818616</v>
      </c>
    </row>
    <row r="940" spans="1:9" x14ac:dyDescent="0.2">
      <c r="A940" s="21" t="s">
        <v>30</v>
      </c>
      <c r="B940" s="5" t="s">
        <v>463</v>
      </c>
      <c r="C940" s="5" t="s">
        <v>448</v>
      </c>
      <c r="D940" s="5" t="s">
        <v>422</v>
      </c>
      <c r="E940" s="20" t="s">
        <v>31</v>
      </c>
      <c r="F940" s="5"/>
      <c r="G940" s="3">
        <f t="shared" ref="G940:H940" si="259">G946+G941</f>
        <v>19012</v>
      </c>
      <c r="H940" s="3">
        <f t="shared" si="259"/>
        <v>18397.899999999998</v>
      </c>
      <c r="I940" s="3">
        <f t="shared" si="257"/>
        <v>96.769934778034923</v>
      </c>
    </row>
    <row r="941" spans="1:9" ht="45" x14ac:dyDescent="0.2">
      <c r="A941" s="21" t="s">
        <v>60</v>
      </c>
      <c r="B941" s="5" t="s">
        <v>463</v>
      </c>
      <c r="C941" s="5" t="s">
        <v>448</v>
      </c>
      <c r="D941" s="5" t="s">
        <v>422</v>
      </c>
      <c r="E941" s="20" t="s">
        <v>61</v>
      </c>
      <c r="F941" s="5"/>
      <c r="G941" s="3">
        <f t="shared" ref="G941:H941" si="260">G942</f>
        <v>1272</v>
      </c>
      <c r="H941" s="3">
        <f t="shared" si="260"/>
        <v>1272</v>
      </c>
      <c r="I941" s="3">
        <f t="shared" si="257"/>
        <v>100</v>
      </c>
    </row>
    <row r="942" spans="1:9" ht="75" x14ac:dyDescent="0.2">
      <c r="A942" s="19" t="s">
        <v>62</v>
      </c>
      <c r="B942" s="5" t="s">
        <v>463</v>
      </c>
      <c r="C942" s="5" t="s">
        <v>448</v>
      </c>
      <c r="D942" s="5" t="s">
        <v>422</v>
      </c>
      <c r="E942" s="20" t="s">
        <v>63</v>
      </c>
      <c r="F942" s="30"/>
      <c r="G942" s="3">
        <f t="shared" ref="G942:H944" si="261">G943</f>
        <v>1272</v>
      </c>
      <c r="H942" s="3">
        <f t="shared" si="261"/>
        <v>1272</v>
      </c>
      <c r="I942" s="3">
        <f t="shared" si="257"/>
        <v>100</v>
      </c>
    </row>
    <row r="943" spans="1:9" ht="30" x14ac:dyDescent="0.2">
      <c r="A943" s="21" t="s">
        <v>17</v>
      </c>
      <c r="B943" s="5" t="s">
        <v>463</v>
      </c>
      <c r="C943" s="5" t="s">
        <v>448</v>
      </c>
      <c r="D943" s="5" t="s">
        <v>422</v>
      </c>
      <c r="E943" s="20" t="s">
        <v>64</v>
      </c>
      <c r="F943" s="30"/>
      <c r="G943" s="3">
        <f t="shared" si="261"/>
        <v>1272</v>
      </c>
      <c r="H943" s="3">
        <f t="shared" si="261"/>
        <v>1272</v>
      </c>
      <c r="I943" s="3">
        <f t="shared" si="257"/>
        <v>100</v>
      </c>
    </row>
    <row r="944" spans="1:9" ht="30" x14ac:dyDescent="0.2">
      <c r="A944" s="58" t="s">
        <v>408</v>
      </c>
      <c r="B944" s="5" t="s">
        <v>463</v>
      </c>
      <c r="C944" s="5" t="s">
        <v>448</v>
      </c>
      <c r="D944" s="5" t="s">
        <v>422</v>
      </c>
      <c r="E944" s="20" t="s">
        <v>64</v>
      </c>
      <c r="F944" s="5" t="s">
        <v>409</v>
      </c>
      <c r="G944" s="3">
        <f t="shared" si="261"/>
        <v>1272</v>
      </c>
      <c r="H944" s="3">
        <f t="shared" si="261"/>
        <v>1272</v>
      </c>
      <c r="I944" s="3">
        <f t="shared" si="257"/>
        <v>100</v>
      </c>
    </row>
    <row r="945" spans="1:9" x14ac:dyDescent="0.2">
      <c r="A945" s="10" t="s">
        <v>479</v>
      </c>
      <c r="B945" s="5" t="s">
        <v>463</v>
      </c>
      <c r="C945" s="5" t="s">
        <v>448</v>
      </c>
      <c r="D945" s="5" t="s">
        <v>422</v>
      </c>
      <c r="E945" s="20" t="s">
        <v>64</v>
      </c>
      <c r="F945" s="5" t="s">
        <v>480</v>
      </c>
      <c r="G945" s="3">
        <f>1320-48</f>
        <v>1272</v>
      </c>
      <c r="H945" s="3">
        <v>1272</v>
      </c>
      <c r="I945" s="3">
        <f t="shared" si="257"/>
        <v>100</v>
      </c>
    </row>
    <row r="946" spans="1:9" x14ac:dyDescent="0.2">
      <c r="A946" s="21" t="s">
        <v>25</v>
      </c>
      <c r="B946" s="5" t="s">
        <v>463</v>
      </c>
      <c r="C946" s="5" t="s">
        <v>448</v>
      </c>
      <c r="D946" s="5" t="s">
        <v>422</v>
      </c>
      <c r="E946" s="20" t="s">
        <v>68</v>
      </c>
      <c r="F946" s="5"/>
      <c r="G946" s="3">
        <f t="shared" ref="G946:H947" si="262">G947</f>
        <v>17740</v>
      </c>
      <c r="H946" s="3">
        <f t="shared" si="262"/>
        <v>17125.899999999998</v>
      </c>
      <c r="I946" s="3">
        <f t="shared" si="257"/>
        <v>96.538331454340465</v>
      </c>
    </row>
    <row r="947" spans="1:9" ht="45" x14ac:dyDescent="0.2">
      <c r="A947" s="21" t="s">
        <v>27</v>
      </c>
      <c r="B947" s="5" t="s">
        <v>463</v>
      </c>
      <c r="C947" s="5" t="s">
        <v>448</v>
      </c>
      <c r="D947" s="5" t="s">
        <v>422</v>
      </c>
      <c r="E947" s="20" t="s">
        <v>70</v>
      </c>
      <c r="F947" s="5"/>
      <c r="G947" s="3">
        <f t="shared" si="262"/>
        <v>17740</v>
      </c>
      <c r="H947" s="3">
        <f t="shared" si="262"/>
        <v>17125.899999999998</v>
      </c>
      <c r="I947" s="3">
        <f t="shared" si="257"/>
        <v>96.538331454340465</v>
      </c>
    </row>
    <row r="948" spans="1:9" ht="30" x14ac:dyDescent="0.2">
      <c r="A948" s="23" t="s">
        <v>29</v>
      </c>
      <c r="B948" s="5" t="s">
        <v>463</v>
      </c>
      <c r="C948" s="5" t="s">
        <v>448</v>
      </c>
      <c r="D948" s="5" t="s">
        <v>422</v>
      </c>
      <c r="E948" s="20" t="s">
        <v>514</v>
      </c>
      <c r="F948" s="5"/>
      <c r="G948" s="3">
        <f>G949+G951+G953</f>
        <v>17740</v>
      </c>
      <c r="H948" s="3">
        <f>H949+H951+H953</f>
        <v>17125.899999999998</v>
      </c>
      <c r="I948" s="3">
        <f t="shared" si="257"/>
        <v>96.538331454340465</v>
      </c>
    </row>
    <row r="949" spans="1:9" ht="75" x14ac:dyDescent="0.2">
      <c r="A949" s="6" t="s">
        <v>390</v>
      </c>
      <c r="B949" s="5" t="s">
        <v>463</v>
      </c>
      <c r="C949" s="5" t="s">
        <v>448</v>
      </c>
      <c r="D949" s="5" t="s">
        <v>422</v>
      </c>
      <c r="E949" s="20" t="s">
        <v>514</v>
      </c>
      <c r="F949" s="5">
        <v>100</v>
      </c>
      <c r="G949" s="3">
        <f t="shared" ref="G949:H949" si="263">G950</f>
        <v>12708.9</v>
      </c>
      <c r="H949" s="3">
        <f t="shared" si="263"/>
        <v>12677.7</v>
      </c>
      <c r="I949" s="3">
        <f t="shared" si="257"/>
        <v>99.754502750041325</v>
      </c>
    </row>
    <row r="950" spans="1:9" ht="30" x14ac:dyDescent="0.2">
      <c r="A950" s="6" t="s">
        <v>392</v>
      </c>
      <c r="B950" s="5" t="s">
        <v>463</v>
      </c>
      <c r="C950" s="5" t="s">
        <v>448</v>
      </c>
      <c r="D950" s="5" t="s">
        <v>422</v>
      </c>
      <c r="E950" s="20" t="s">
        <v>514</v>
      </c>
      <c r="F950" s="5" t="s">
        <v>393</v>
      </c>
      <c r="G950" s="3">
        <f>12595+80+33.9</f>
        <v>12708.9</v>
      </c>
      <c r="H950" s="3">
        <v>12677.7</v>
      </c>
      <c r="I950" s="3">
        <f t="shared" si="257"/>
        <v>99.754502750041325</v>
      </c>
    </row>
    <row r="951" spans="1:9" ht="30" x14ac:dyDescent="0.2">
      <c r="A951" s="6" t="s">
        <v>394</v>
      </c>
      <c r="B951" s="5" t="s">
        <v>463</v>
      </c>
      <c r="C951" s="5" t="s">
        <v>448</v>
      </c>
      <c r="D951" s="5" t="s">
        <v>422</v>
      </c>
      <c r="E951" s="20" t="s">
        <v>514</v>
      </c>
      <c r="F951" s="5" t="s">
        <v>395</v>
      </c>
      <c r="G951" s="3">
        <f t="shared" ref="G951:H951" si="264">G952</f>
        <v>4763</v>
      </c>
      <c r="H951" s="3">
        <f t="shared" si="264"/>
        <v>4184.3999999999996</v>
      </c>
      <c r="I951" s="3">
        <f t="shared" si="257"/>
        <v>87.852193995381057</v>
      </c>
    </row>
    <row r="952" spans="1:9" ht="45" x14ac:dyDescent="0.2">
      <c r="A952" s="6" t="s">
        <v>396</v>
      </c>
      <c r="B952" s="5" t="s">
        <v>463</v>
      </c>
      <c r="C952" s="5" t="s">
        <v>448</v>
      </c>
      <c r="D952" s="5" t="s">
        <v>422</v>
      </c>
      <c r="E952" s="20" t="s">
        <v>514</v>
      </c>
      <c r="F952" s="5" t="s">
        <v>397</v>
      </c>
      <c r="G952" s="3">
        <f>4963-200</f>
        <v>4763</v>
      </c>
      <c r="H952" s="3">
        <v>4184.3999999999996</v>
      </c>
      <c r="I952" s="3">
        <f t="shared" si="257"/>
        <v>87.852193995381057</v>
      </c>
    </row>
    <row r="953" spans="1:9" x14ac:dyDescent="0.2">
      <c r="A953" s="6" t="s">
        <v>398</v>
      </c>
      <c r="B953" s="5" t="s">
        <v>463</v>
      </c>
      <c r="C953" s="5" t="s">
        <v>448</v>
      </c>
      <c r="D953" s="5" t="s">
        <v>422</v>
      </c>
      <c r="E953" s="20" t="s">
        <v>514</v>
      </c>
      <c r="F953" s="5" t="s">
        <v>399</v>
      </c>
      <c r="G953" s="3">
        <f t="shared" ref="G953:H953" si="265">G954</f>
        <v>268.10000000000002</v>
      </c>
      <c r="H953" s="3">
        <f t="shared" si="265"/>
        <v>263.8</v>
      </c>
      <c r="I953" s="3">
        <f t="shared" si="257"/>
        <v>98.396120850428943</v>
      </c>
    </row>
    <row r="954" spans="1:9" x14ac:dyDescent="0.2">
      <c r="A954" s="58" t="s">
        <v>400</v>
      </c>
      <c r="B954" s="5" t="s">
        <v>463</v>
      </c>
      <c r="C954" s="5" t="s">
        <v>448</v>
      </c>
      <c r="D954" s="5" t="s">
        <v>422</v>
      </c>
      <c r="E954" s="20" t="s">
        <v>514</v>
      </c>
      <c r="F954" s="5" t="s">
        <v>401</v>
      </c>
      <c r="G954" s="3">
        <f>302-33.9</f>
        <v>268.10000000000002</v>
      </c>
      <c r="H954" s="3">
        <v>263.8</v>
      </c>
      <c r="I954" s="3">
        <f t="shared" si="257"/>
        <v>98.396120850428943</v>
      </c>
    </row>
    <row r="955" spans="1:9" ht="30" x14ac:dyDescent="0.2">
      <c r="A955" s="21" t="s">
        <v>71</v>
      </c>
      <c r="B955" s="5" t="s">
        <v>463</v>
      </c>
      <c r="C955" s="5" t="s">
        <v>448</v>
      </c>
      <c r="D955" s="5" t="s">
        <v>422</v>
      </c>
      <c r="E955" s="20" t="s">
        <v>72</v>
      </c>
      <c r="F955" s="5"/>
      <c r="G955" s="3">
        <f t="shared" ref="G955:H957" si="266">G956</f>
        <v>3846</v>
      </c>
      <c r="H955" s="3">
        <f t="shared" si="266"/>
        <v>3714.4</v>
      </c>
      <c r="I955" s="3">
        <f t="shared" si="257"/>
        <v>96.578263130525215</v>
      </c>
    </row>
    <row r="956" spans="1:9" ht="30" x14ac:dyDescent="0.2">
      <c r="A956" s="21" t="s">
        <v>85</v>
      </c>
      <c r="B956" s="5" t="s">
        <v>463</v>
      </c>
      <c r="C956" s="5" t="s">
        <v>448</v>
      </c>
      <c r="D956" s="5" t="s">
        <v>422</v>
      </c>
      <c r="E956" s="20" t="s">
        <v>86</v>
      </c>
      <c r="F956" s="5"/>
      <c r="G956" s="3">
        <f t="shared" si="266"/>
        <v>3846</v>
      </c>
      <c r="H956" s="3">
        <f t="shared" si="266"/>
        <v>3714.4</v>
      </c>
      <c r="I956" s="3">
        <f t="shared" si="257"/>
        <v>96.578263130525215</v>
      </c>
    </row>
    <row r="957" spans="1:9" ht="60" x14ac:dyDescent="0.2">
      <c r="A957" s="25" t="s">
        <v>87</v>
      </c>
      <c r="B957" s="5" t="s">
        <v>463</v>
      </c>
      <c r="C957" s="5" t="s">
        <v>448</v>
      </c>
      <c r="D957" s="5" t="s">
        <v>422</v>
      </c>
      <c r="E957" s="20" t="s">
        <v>88</v>
      </c>
      <c r="F957" s="5"/>
      <c r="G957" s="3">
        <f t="shared" si="266"/>
        <v>3846</v>
      </c>
      <c r="H957" s="3">
        <f t="shared" si="266"/>
        <v>3714.4</v>
      </c>
      <c r="I957" s="3">
        <f t="shared" si="257"/>
        <v>96.578263130525215</v>
      </c>
    </row>
    <row r="958" spans="1:9" ht="30" x14ac:dyDescent="0.2">
      <c r="A958" s="25" t="s">
        <v>89</v>
      </c>
      <c r="B958" s="5" t="s">
        <v>463</v>
      </c>
      <c r="C958" s="5" t="s">
        <v>448</v>
      </c>
      <c r="D958" s="5" t="s">
        <v>422</v>
      </c>
      <c r="E958" s="20" t="s">
        <v>90</v>
      </c>
      <c r="F958" s="5"/>
      <c r="G958" s="3">
        <f>G959</f>
        <v>3846</v>
      </c>
      <c r="H958" s="3">
        <f>H959</f>
        <v>3714.4</v>
      </c>
      <c r="I958" s="3">
        <f t="shared" si="257"/>
        <v>96.578263130525215</v>
      </c>
    </row>
    <row r="959" spans="1:9" ht="30" x14ac:dyDescent="0.2">
      <c r="A959" s="6" t="s">
        <v>394</v>
      </c>
      <c r="B959" s="5" t="s">
        <v>463</v>
      </c>
      <c r="C959" s="5" t="s">
        <v>448</v>
      </c>
      <c r="D959" s="5" t="s">
        <v>422</v>
      </c>
      <c r="E959" s="20" t="s">
        <v>90</v>
      </c>
      <c r="F959" s="5" t="s">
        <v>395</v>
      </c>
      <c r="G959" s="3">
        <f t="shared" ref="G959:H959" si="267">G960</f>
        <v>3846</v>
      </c>
      <c r="H959" s="3">
        <f t="shared" si="267"/>
        <v>3714.4</v>
      </c>
      <c r="I959" s="3">
        <f t="shared" si="257"/>
        <v>96.578263130525215</v>
      </c>
    </row>
    <row r="960" spans="1:9" ht="45" x14ac:dyDescent="0.2">
      <c r="A960" s="6" t="s">
        <v>396</v>
      </c>
      <c r="B960" s="5" t="s">
        <v>463</v>
      </c>
      <c r="C960" s="5" t="s">
        <v>448</v>
      </c>
      <c r="D960" s="5" t="s">
        <v>422</v>
      </c>
      <c r="E960" s="20" t="s">
        <v>90</v>
      </c>
      <c r="F960" s="5" t="s">
        <v>397</v>
      </c>
      <c r="G960" s="3">
        <f>4923-412.5-664.5</f>
        <v>3846</v>
      </c>
      <c r="H960" s="3">
        <v>3714.4</v>
      </c>
      <c r="I960" s="3">
        <f t="shared" si="257"/>
        <v>96.578263130525215</v>
      </c>
    </row>
    <row r="961" spans="1:9" ht="15.75" x14ac:dyDescent="0.25">
      <c r="A961" s="4" t="s">
        <v>454</v>
      </c>
      <c r="B961" s="5" t="s">
        <v>463</v>
      </c>
      <c r="C961" s="5" t="s">
        <v>432</v>
      </c>
      <c r="D961" s="8"/>
      <c r="E961" s="8"/>
      <c r="F961" s="8"/>
      <c r="G961" s="3">
        <f t="shared" ref="G961:H962" si="268">G962</f>
        <v>17934</v>
      </c>
      <c r="H961" s="3">
        <f t="shared" si="268"/>
        <v>14447.1</v>
      </c>
      <c r="I961" s="3">
        <f t="shared" si="257"/>
        <v>80.5570424891268</v>
      </c>
    </row>
    <row r="962" spans="1:9" x14ac:dyDescent="0.2">
      <c r="A962" s="4" t="s">
        <v>459</v>
      </c>
      <c r="B962" s="5" t="s">
        <v>463</v>
      </c>
      <c r="C962" s="5" t="s">
        <v>432</v>
      </c>
      <c r="D962" s="5" t="s">
        <v>407</v>
      </c>
      <c r="E962" s="5"/>
      <c r="F962" s="5"/>
      <c r="G962" s="3">
        <f t="shared" si="268"/>
        <v>17934</v>
      </c>
      <c r="H962" s="3">
        <f t="shared" si="268"/>
        <v>14447.1</v>
      </c>
      <c r="I962" s="3">
        <f t="shared" si="257"/>
        <v>80.5570424891268</v>
      </c>
    </row>
    <row r="963" spans="1:9" x14ac:dyDescent="0.2">
      <c r="A963" s="21" t="s">
        <v>30</v>
      </c>
      <c r="B963" s="5" t="s">
        <v>463</v>
      </c>
      <c r="C963" s="5" t="s">
        <v>432</v>
      </c>
      <c r="D963" s="5" t="s">
        <v>407</v>
      </c>
      <c r="E963" s="20" t="s">
        <v>31</v>
      </c>
      <c r="F963" s="5"/>
      <c r="G963" s="3">
        <f t="shared" ref="G963:H964" si="269">G964</f>
        <v>17934</v>
      </c>
      <c r="H963" s="3">
        <f t="shared" si="269"/>
        <v>14447.1</v>
      </c>
      <c r="I963" s="3">
        <f t="shared" si="257"/>
        <v>80.5570424891268</v>
      </c>
    </row>
    <row r="964" spans="1:9" x14ac:dyDescent="0.2">
      <c r="A964" s="21" t="s">
        <v>32</v>
      </c>
      <c r="B964" s="5" t="s">
        <v>463</v>
      </c>
      <c r="C964" s="5" t="s">
        <v>432</v>
      </c>
      <c r="D964" s="5" t="s">
        <v>407</v>
      </c>
      <c r="E964" s="20" t="s">
        <v>33</v>
      </c>
      <c r="F964" s="5"/>
      <c r="G964" s="3">
        <f t="shared" si="269"/>
        <v>17934</v>
      </c>
      <c r="H964" s="3">
        <f t="shared" si="269"/>
        <v>14447.1</v>
      </c>
      <c r="I964" s="3">
        <f t="shared" si="257"/>
        <v>80.5570424891268</v>
      </c>
    </row>
    <row r="965" spans="1:9" ht="60" x14ac:dyDescent="0.2">
      <c r="A965" s="21" t="s">
        <v>36</v>
      </c>
      <c r="B965" s="5" t="s">
        <v>463</v>
      </c>
      <c r="C965" s="5" t="s">
        <v>432</v>
      </c>
      <c r="D965" s="5" t="s">
        <v>407</v>
      </c>
      <c r="E965" s="20" t="s">
        <v>35</v>
      </c>
      <c r="F965" s="5"/>
      <c r="G965" s="3">
        <f t="shared" ref="G965:H965" si="270">G966</f>
        <v>17934</v>
      </c>
      <c r="H965" s="3">
        <f t="shared" si="270"/>
        <v>14447.1</v>
      </c>
      <c r="I965" s="3">
        <f t="shared" si="257"/>
        <v>80.5570424891268</v>
      </c>
    </row>
    <row r="966" spans="1:9" ht="90" x14ac:dyDescent="0.2">
      <c r="A966" s="23" t="s">
        <v>39</v>
      </c>
      <c r="B966" s="5" t="s">
        <v>463</v>
      </c>
      <c r="C966" s="5" t="s">
        <v>432</v>
      </c>
      <c r="D966" s="5" t="s">
        <v>407</v>
      </c>
      <c r="E966" s="20" t="s">
        <v>509</v>
      </c>
      <c r="F966" s="5"/>
      <c r="G966" s="3">
        <f t="shared" ref="G966:H966" si="271">G967+G969</f>
        <v>17934</v>
      </c>
      <c r="H966" s="3">
        <f t="shared" si="271"/>
        <v>14447.1</v>
      </c>
      <c r="I966" s="3">
        <f t="shared" si="257"/>
        <v>80.5570424891268</v>
      </c>
    </row>
    <row r="967" spans="1:9" ht="30" x14ac:dyDescent="0.2">
      <c r="A967" s="6" t="s">
        <v>394</v>
      </c>
      <c r="B967" s="5" t="s">
        <v>463</v>
      </c>
      <c r="C967" s="5" t="s">
        <v>432</v>
      </c>
      <c r="D967" s="5" t="s">
        <v>407</v>
      </c>
      <c r="E967" s="20" t="s">
        <v>509</v>
      </c>
      <c r="F967" s="5" t="s">
        <v>395</v>
      </c>
      <c r="G967" s="3">
        <f t="shared" ref="G967:H967" si="272">G968</f>
        <v>178</v>
      </c>
      <c r="H967" s="3">
        <f t="shared" si="272"/>
        <v>141.19999999999999</v>
      </c>
      <c r="I967" s="3">
        <f t="shared" si="257"/>
        <v>79.325842696629209</v>
      </c>
    </row>
    <row r="968" spans="1:9" ht="45" x14ac:dyDescent="0.2">
      <c r="A968" s="6" t="s">
        <v>396</v>
      </c>
      <c r="B968" s="5" t="s">
        <v>463</v>
      </c>
      <c r="C968" s="5" t="s">
        <v>432</v>
      </c>
      <c r="D968" s="5" t="s">
        <v>407</v>
      </c>
      <c r="E968" s="20" t="s">
        <v>509</v>
      </c>
      <c r="F968" s="5" t="s">
        <v>397</v>
      </c>
      <c r="G968" s="3">
        <f>213-35</f>
        <v>178</v>
      </c>
      <c r="H968" s="3">
        <v>141.19999999999999</v>
      </c>
      <c r="I968" s="3">
        <f t="shared" si="257"/>
        <v>79.325842696629209</v>
      </c>
    </row>
    <row r="969" spans="1:9" ht="30" x14ac:dyDescent="0.2">
      <c r="A969" s="58" t="s">
        <v>408</v>
      </c>
      <c r="B969" s="5" t="s">
        <v>463</v>
      </c>
      <c r="C969" s="5" t="s">
        <v>432</v>
      </c>
      <c r="D969" s="5" t="s">
        <v>407</v>
      </c>
      <c r="E969" s="20" t="s">
        <v>509</v>
      </c>
      <c r="F969" s="5" t="s">
        <v>409</v>
      </c>
      <c r="G969" s="3">
        <f t="shared" ref="G969:H969" si="273">G970</f>
        <v>17756</v>
      </c>
      <c r="H969" s="3">
        <f t="shared" si="273"/>
        <v>14305.9</v>
      </c>
      <c r="I969" s="3">
        <f t="shared" si="257"/>
        <v>80.569384996620869</v>
      </c>
    </row>
    <row r="970" spans="1:9" ht="30" x14ac:dyDescent="0.2">
      <c r="A970" s="10" t="s">
        <v>410</v>
      </c>
      <c r="B970" s="5" t="s">
        <v>463</v>
      </c>
      <c r="C970" s="5" t="s">
        <v>432</v>
      </c>
      <c r="D970" s="5" t="s">
        <v>407</v>
      </c>
      <c r="E970" s="20" t="s">
        <v>509</v>
      </c>
      <c r="F970" s="5" t="s">
        <v>411</v>
      </c>
      <c r="G970" s="3">
        <f>21306-3550</f>
        <v>17756</v>
      </c>
      <c r="H970" s="3">
        <v>14305.9</v>
      </c>
      <c r="I970" s="3">
        <f t="shared" si="257"/>
        <v>80.569384996620869</v>
      </c>
    </row>
    <row r="971" spans="1:9" ht="31.5" x14ac:dyDescent="0.25">
      <c r="A971" s="7" t="s">
        <v>470</v>
      </c>
      <c r="B971" s="8" t="s">
        <v>471</v>
      </c>
      <c r="C971" s="8"/>
      <c r="D971" s="8"/>
      <c r="E971" s="8"/>
      <c r="F971" s="8"/>
      <c r="G971" s="9">
        <f>G972</f>
        <v>12242</v>
      </c>
      <c r="H971" s="9">
        <f>H972</f>
        <v>12172.699999999999</v>
      </c>
      <c r="I971" s="9">
        <f t="shared" si="257"/>
        <v>99.433916026793</v>
      </c>
    </row>
    <row r="972" spans="1:9" x14ac:dyDescent="0.2">
      <c r="A972" s="4" t="s">
        <v>386</v>
      </c>
      <c r="B972" s="5" t="s">
        <v>471</v>
      </c>
      <c r="C972" s="5" t="s">
        <v>387</v>
      </c>
      <c r="D972" s="5"/>
      <c r="E972" s="5"/>
      <c r="F972" s="5"/>
      <c r="G972" s="3">
        <f t="shared" ref="G972:H976" si="274">G973</f>
        <v>12242</v>
      </c>
      <c r="H972" s="3">
        <f t="shared" si="274"/>
        <v>12172.699999999999</v>
      </c>
      <c r="I972" s="3">
        <f t="shared" si="257"/>
        <v>99.433916026793</v>
      </c>
    </row>
    <row r="973" spans="1:9" ht="45" x14ac:dyDescent="0.2">
      <c r="A973" s="4" t="s">
        <v>472</v>
      </c>
      <c r="B973" s="5" t="s">
        <v>471</v>
      </c>
      <c r="C973" s="5" t="s">
        <v>387</v>
      </c>
      <c r="D973" s="5" t="s">
        <v>445</v>
      </c>
      <c r="E973" s="5"/>
      <c r="F973" s="5"/>
      <c r="G973" s="3">
        <f t="shared" si="274"/>
        <v>12242</v>
      </c>
      <c r="H973" s="3">
        <f t="shared" si="274"/>
        <v>12172.699999999999</v>
      </c>
      <c r="I973" s="3">
        <f t="shared" si="257"/>
        <v>99.433916026793</v>
      </c>
    </row>
    <row r="974" spans="1:9" ht="30" x14ac:dyDescent="0.2">
      <c r="A974" s="21" t="s">
        <v>213</v>
      </c>
      <c r="B974" s="5" t="s">
        <v>471</v>
      </c>
      <c r="C974" s="5" t="s">
        <v>387</v>
      </c>
      <c r="D974" s="5" t="s">
        <v>445</v>
      </c>
      <c r="E974" s="5" t="s">
        <v>214</v>
      </c>
      <c r="F974" s="5"/>
      <c r="G974" s="3">
        <f t="shared" si="274"/>
        <v>12242</v>
      </c>
      <c r="H974" s="3">
        <f t="shared" si="274"/>
        <v>12172.699999999999</v>
      </c>
      <c r="I974" s="3">
        <f t="shared" si="257"/>
        <v>99.433916026793</v>
      </c>
    </row>
    <row r="975" spans="1:9" x14ac:dyDescent="0.2">
      <c r="A975" s="21" t="s">
        <v>231</v>
      </c>
      <c r="B975" s="5" t="s">
        <v>471</v>
      </c>
      <c r="C975" s="5" t="s">
        <v>387</v>
      </c>
      <c r="D975" s="5" t="s">
        <v>445</v>
      </c>
      <c r="E975" s="5" t="s">
        <v>232</v>
      </c>
      <c r="F975" s="5"/>
      <c r="G975" s="3">
        <f t="shared" si="274"/>
        <v>12242</v>
      </c>
      <c r="H975" s="3">
        <f t="shared" si="274"/>
        <v>12172.699999999999</v>
      </c>
      <c r="I975" s="3">
        <f t="shared" si="257"/>
        <v>99.433916026793</v>
      </c>
    </row>
    <row r="976" spans="1:9" ht="45" x14ac:dyDescent="0.2">
      <c r="A976" s="21" t="s">
        <v>27</v>
      </c>
      <c r="B976" s="5" t="s">
        <v>471</v>
      </c>
      <c r="C976" s="5" t="s">
        <v>387</v>
      </c>
      <c r="D976" s="5" t="s">
        <v>445</v>
      </c>
      <c r="E976" s="5" t="s">
        <v>233</v>
      </c>
      <c r="F976" s="5"/>
      <c r="G976" s="3">
        <f t="shared" si="274"/>
        <v>12242</v>
      </c>
      <c r="H976" s="3">
        <f t="shared" si="274"/>
        <v>12172.699999999999</v>
      </c>
      <c r="I976" s="3">
        <f t="shared" si="257"/>
        <v>99.433916026793</v>
      </c>
    </row>
    <row r="977" spans="1:9" x14ac:dyDescent="0.2">
      <c r="A977" s="25" t="s">
        <v>239</v>
      </c>
      <c r="B977" s="5" t="s">
        <v>471</v>
      </c>
      <c r="C977" s="5" t="s">
        <v>387</v>
      </c>
      <c r="D977" s="5" t="s">
        <v>445</v>
      </c>
      <c r="E977" s="20" t="s">
        <v>240</v>
      </c>
      <c r="F977" s="5"/>
      <c r="G977" s="3">
        <f t="shared" ref="G977:H977" si="275">G978+G980+G982</f>
        <v>12242</v>
      </c>
      <c r="H977" s="3">
        <f t="shared" si="275"/>
        <v>12172.699999999999</v>
      </c>
      <c r="I977" s="3">
        <f t="shared" si="257"/>
        <v>99.433916026793</v>
      </c>
    </row>
    <row r="978" spans="1:9" ht="75" x14ac:dyDescent="0.2">
      <c r="A978" s="6" t="s">
        <v>390</v>
      </c>
      <c r="B978" s="5" t="s">
        <v>471</v>
      </c>
      <c r="C978" s="5" t="s">
        <v>387</v>
      </c>
      <c r="D978" s="5" t="s">
        <v>445</v>
      </c>
      <c r="E978" s="20" t="s">
        <v>240</v>
      </c>
      <c r="F978" s="5" t="s">
        <v>391</v>
      </c>
      <c r="G978" s="3">
        <f t="shared" ref="G978:H978" si="276">G979</f>
        <v>11405.3</v>
      </c>
      <c r="H978" s="3">
        <f t="shared" si="276"/>
        <v>11354.8</v>
      </c>
      <c r="I978" s="3">
        <f t="shared" si="257"/>
        <v>99.557223396140387</v>
      </c>
    </row>
    <row r="979" spans="1:9" ht="30" x14ac:dyDescent="0.2">
      <c r="A979" s="6" t="s">
        <v>392</v>
      </c>
      <c r="B979" s="5" t="s">
        <v>471</v>
      </c>
      <c r="C979" s="5" t="s">
        <v>387</v>
      </c>
      <c r="D979" s="5" t="s">
        <v>445</v>
      </c>
      <c r="E979" s="20" t="s">
        <v>240</v>
      </c>
      <c r="F979" s="5" t="s">
        <v>393</v>
      </c>
      <c r="G979" s="3">
        <f>10992+240+121.3+52</f>
        <v>11405.3</v>
      </c>
      <c r="H979" s="3">
        <v>11354.8</v>
      </c>
      <c r="I979" s="3">
        <f t="shared" si="257"/>
        <v>99.557223396140387</v>
      </c>
    </row>
    <row r="980" spans="1:9" ht="30" x14ac:dyDescent="0.2">
      <c r="A980" s="6" t="s">
        <v>394</v>
      </c>
      <c r="B980" s="5" t="s">
        <v>471</v>
      </c>
      <c r="C980" s="5" t="s">
        <v>387</v>
      </c>
      <c r="D980" s="5" t="s">
        <v>445</v>
      </c>
      <c r="E980" s="20" t="s">
        <v>240</v>
      </c>
      <c r="F980" s="5" t="s">
        <v>395</v>
      </c>
      <c r="G980" s="3">
        <f t="shared" ref="G980:H980" si="277">G981</f>
        <v>831.2</v>
      </c>
      <c r="H980" s="3">
        <f t="shared" si="277"/>
        <v>812.4</v>
      </c>
      <c r="I980" s="3">
        <f t="shared" si="257"/>
        <v>97.738209817131846</v>
      </c>
    </row>
    <row r="981" spans="1:9" ht="45" x14ac:dyDescent="0.2">
      <c r="A981" s="6" t="s">
        <v>396</v>
      </c>
      <c r="B981" s="5" t="s">
        <v>471</v>
      </c>
      <c r="C981" s="5" t="s">
        <v>387</v>
      </c>
      <c r="D981" s="5" t="s">
        <v>445</v>
      </c>
      <c r="E981" s="20" t="s">
        <v>240</v>
      </c>
      <c r="F981" s="5" t="s">
        <v>397</v>
      </c>
      <c r="G981" s="3">
        <f>943-111.8</f>
        <v>831.2</v>
      </c>
      <c r="H981" s="3">
        <v>812.4</v>
      </c>
      <c r="I981" s="3">
        <f t="shared" si="257"/>
        <v>97.738209817131846</v>
      </c>
    </row>
    <row r="982" spans="1:9" x14ac:dyDescent="0.2">
      <c r="A982" s="6" t="s">
        <v>398</v>
      </c>
      <c r="B982" s="5" t="s">
        <v>471</v>
      </c>
      <c r="C982" s="5" t="s">
        <v>387</v>
      </c>
      <c r="D982" s="5" t="s">
        <v>445</v>
      </c>
      <c r="E982" s="20" t="s">
        <v>240</v>
      </c>
      <c r="F982" s="5" t="s">
        <v>399</v>
      </c>
      <c r="G982" s="3">
        <f t="shared" ref="G982:H982" si="278">G983</f>
        <v>5.5</v>
      </c>
      <c r="H982" s="3">
        <f t="shared" si="278"/>
        <v>5.5</v>
      </c>
      <c r="I982" s="3">
        <f t="shared" si="257"/>
        <v>100</v>
      </c>
    </row>
    <row r="983" spans="1:9" x14ac:dyDescent="0.2">
      <c r="A983" s="58" t="s">
        <v>400</v>
      </c>
      <c r="B983" s="5" t="s">
        <v>471</v>
      </c>
      <c r="C983" s="5" t="s">
        <v>387</v>
      </c>
      <c r="D983" s="5" t="s">
        <v>445</v>
      </c>
      <c r="E983" s="20" t="s">
        <v>240</v>
      </c>
      <c r="F983" s="5" t="s">
        <v>401</v>
      </c>
      <c r="G983" s="3">
        <f>15-9.5</f>
        <v>5.5</v>
      </c>
      <c r="H983" s="3">
        <v>5.5</v>
      </c>
      <c r="I983" s="3">
        <f t="shared" si="257"/>
        <v>100</v>
      </c>
    </row>
    <row r="984" spans="1:9" ht="31.5" x14ac:dyDescent="0.25">
      <c r="A984" s="7" t="s">
        <v>475</v>
      </c>
      <c r="B984" s="8" t="s">
        <v>476</v>
      </c>
      <c r="C984" s="8"/>
      <c r="D984" s="8"/>
      <c r="E984" s="8"/>
      <c r="F984" s="8"/>
      <c r="G984" s="9">
        <f t="shared" ref="G984:H986" si="279">G985</f>
        <v>5832.9</v>
      </c>
      <c r="H984" s="9">
        <f t="shared" si="279"/>
        <v>5746.4</v>
      </c>
      <c r="I984" s="9">
        <f t="shared" si="257"/>
        <v>98.51703269385726</v>
      </c>
    </row>
    <row r="985" spans="1:9" x14ac:dyDescent="0.2">
      <c r="A985" s="58" t="s">
        <v>386</v>
      </c>
      <c r="B985" s="5" t="s">
        <v>476</v>
      </c>
      <c r="C985" s="5" t="s">
        <v>387</v>
      </c>
      <c r="D985" s="5"/>
      <c r="E985" s="5"/>
      <c r="F985" s="5"/>
      <c r="G985" s="3">
        <f t="shared" si="279"/>
        <v>5832.9</v>
      </c>
      <c r="H985" s="3">
        <f t="shared" si="279"/>
        <v>5746.4</v>
      </c>
      <c r="I985" s="3">
        <f t="shared" si="257"/>
        <v>98.51703269385726</v>
      </c>
    </row>
    <row r="986" spans="1:9" ht="45" x14ac:dyDescent="0.2">
      <c r="A986" s="58" t="s">
        <v>472</v>
      </c>
      <c r="B986" s="5" t="s">
        <v>476</v>
      </c>
      <c r="C986" s="5" t="s">
        <v>387</v>
      </c>
      <c r="D986" s="5" t="s">
        <v>445</v>
      </c>
      <c r="E986" s="5"/>
      <c r="F986" s="5"/>
      <c r="G986" s="3">
        <f t="shared" si="279"/>
        <v>5832.9</v>
      </c>
      <c r="H986" s="3">
        <f t="shared" si="279"/>
        <v>5746.4</v>
      </c>
      <c r="I986" s="3">
        <f t="shared" si="257"/>
        <v>98.51703269385726</v>
      </c>
    </row>
    <row r="987" spans="1:9" ht="45" x14ac:dyDescent="0.2">
      <c r="A987" s="21" t="s">
        <v>367</v>
      </c>
      <c r="B987" s="5" t="s">
        <v>476</v>
      </c>
      <c r="C987" s="5" t="s">
        <v>387</v>
      </c>
      <c r="D987" s="5" t="s">
        <v>445</v>
      </c>
      <c r="E987" s="20" t="s">
        <v>368</v>
      </c>
      <c r="F987" s="5"/>
      <c r="G987" s="3">
        <f t="shared" ref="G987:H987" si="280">G988+G991</f>
        <v>5832.9</v>
      </c>
      <c r="H987" s="3">
        <f t="shared" si="280"/>
        <v>5746.4</v>
      </c>
      <c r="I987" s="3">
        <f t="shared" si="257"/>
        <v>98.51703269385726</v>
      </c>
    </row>
    <row r="988" spans="1:9" x14ac:dyDescent="0.2">
      <c r="A988" s="25" t="s">
        <v>374</v>
      </c>
      <c r="B988" s="5" t="s">
        <v>476</v>
      </c>
      <c r="C988" s="5" t="s">
        <v>387</v>
      </c>
      <c r="D988" s="5" t="s">
        <v>445</v>
      </c>
      <c r="E988" s="41" t="s">
        <v>375</v>
      </c>
      <c r="F988" s="5"/>
      <c r="G988" s="3">
        <f t="shared" ref="G988:H989" si="281">G989</f>
        <v>2151.2999999999997</v>
      </c>
      <c r="H988" s="3">
        <f t="shared" si="281"/>
        <v>2136.3000000000002</v>
      </c>
      <c r="I988" s="3">
        <f t="shared" si="257"/>
        <v>99.302747176126076</v>
      </c>
    </row>
    <row r="989" spans="1:9" ht="75" x14ac:dyDescent="0.2">
      <c r="A989" s="6" t="s">
        <v>390</v>
      </c>
      <c r="B989" s="5" t="s">
        <v>476</v>
      </c>
      <c r="C989" s="5" t="s">
        <v>387</v>
      </c>
      <c r="D989" s="5" t="s">
        <v>445</v>
      </c>
      <c r="E989" s="41" t="s">
        <v>375</v>
      </c>
      <c r="F989" s="5" t="s">
        <v>391</v>
      </c>
      <c r="G989" s="3">
        <f t="shared" si="281"/>
        <v>2151.2999999999997</v>
      </c>
      <c r="H989" s="3">
        <f t="shared" si="281"/>
        <v>2136.3000000000002</v>
      </c>
      <c r="I989" s="3">
        <f t="shared" si="257"/>
        <v>99.302747176126076</v>
      </c>
    </row>
    <row r="990" spans="1:9" ht="30" x14ac:dyDescent="0.2">
      <c r="A990" s="6" t="s">
        <v>392</v>
      </c>
      <c r="B990" s="5" t="s">
        <v>476</v>
      </c>
      <c r="C990" s="5" t="s">
        <v>387</v>
      </c>
      <c r="D990" s="5" t="s">
        <v>445</v>
      </c>
      <c r="E990" s="41" t="s">
        <v>375</v>
      </c>
      <c r="F990" s="5" t="s">
        <v>393</v>
      </c>
      <c r="G990" s="3">
        <f>1759.9+427.2-35.8</f>
        <v>2151.2999999999997</v>
      </c>
      <c r="H990" s="3">
        <v>2136.3000000000002</v>
      </c>
      <c r="I990" s="3">
        <f t="shared" si="257"/>
        <v>99.302747176126076</v>
      </c>
    </row>
    <row r="991" spans="1:9" ht="30" x14ac:dyDescent="0.2">
      <c r="A991" s="25" t="s">
        <v>376</v>
      </c>
      <c r="B991" s="5" t="s">
        <v>476</v>
      </c>
      <c r="C991" s="5" t="s">
        <v>387</v>
      </c>
      <c r="D991" s="5" t="s">
        <v>445</v>
      </c>
      <c r="E991" s="41" t="s">
        <v>377</v>
      </c>
      <c r="F991" s="5"/>
      <c r="G991" s="3">
        <f t="shared" ref="G991:H991" si="282">G992+G994+G996</f>
        <v>3681.6</v>
      </c>
      <c r="H991" s="3">
        <f t="shared" si="282"/>
        <v>3610.1</v>
      </c>
      <c r="I991" s="3">
        <f t="shared" si="257"/>
        <v>98.057909604519779</v>
      </c>
    </row>
    <row r="992" spans="1:9" ht="75" x14ac:dyDescent="0.2">
      <c r="A992" s="6" t="s">
        <v>390</v>
      </c>
      <c r="B992" s="5" t="s">
        <v>476</v>
      </c>
      <c r="C992" s="5" t="s">
        <v>387</v>
      </c>
      <c r="D992" s="5" t="s">
        <v>445</v>
      </c>
      <c r="E992" s="41" t="s">
        <v>377</v>
      </c>
      <c r="F992" s="5" t="s">
        <v>391</v>
      </c>
      <c r="G992" s="3">
        <f t="shared" ref="G992:H992" si="283">G993</f>
        <v>3295.1</v>
      </c>
      <c r="H992" s="3">
        <f t="shared" si="283"/>
        <v>3291.9</v>
      </c>
      <c r="I992" s="3">
        <f t="shared" ref="I992:I998" si="284">H992/G992*100</f>
        <v>99.902886103608395</v>
      </c>
    </row>
    <row r="993" spans="1:9" ht="30" x14ac:dyDescent="0.2">
      <c r="A993" s="6" t="s">
        <v>392</v>
      </c>
      <c r="B993" s="5" t="s">
        <v>476</v>
      </c>
      <c r="C993" s="5" t="s">
        <v>387</v>
      </c>
      <c r="D993" s="5" t="s">
        <v>445</v>
      </c>
      <c r="E993" s="41" t="s">
        <v>377</v>
      </c>
      <c r="F993" s="5" t="s">
        <v>393</v>
      </c>
      <c r="G993" s="3">
        <f>3002.7+146.4+146</f>
        <v>3295.1</v>
      </c>
      <c r="H993" s="3">
        <v>3291.9</v>
      </c>
      <c r="I993" s="3">
        <f t="shared" si="284"/>
        <v>99.902886103608395</v>
      </c>
    </row>
    <row r="994" spans="1:9" ht="30" x14ac:dyDescent="0.2">
      <c r="A994" s="6" t="s">
        <v>394</v>
      </c>
      <c r="B994" s="5" t="s">
        <v>476</v>
      </c>
      <c r="C994" s="5" t="s">
        <v>387</v>
      </c>
      <c r="D994" s="5" t="s">
        <v>445</v>
      </c>
      <c r="E994" s="41" t="s">
        <v>377</v>
      </c>
      <c r="F994" s="5" t="s">
        <v>395</v>
      </c>
      <c r="G994" s="3">
        <f t="shared" ref="G994:H994" si="285">G995</f>
        <v>302.3</v>
      </c>
      <c r="H994" s="3">
        <f t="shared" si="285"/>
        <v>234.2</v>
      </c>
      <c r="I994" s="3">
        <f t="shared" si="284"/>
        <v>77.472709229242469</v>
      </c>
    </row>
    <row r="995" spans="1:9" ht="45" x14ac:dyDescent="0.2">
      <c r="A995" s="6" t="s">
        <v>396</v>
      </c>
      <c r="B995" s="5" t="s">
        <v>476</v>
      </c>
      <c r="C995" s="5" t="s">
        <v>387</v>
      </c>
      <c r="D995" s="5" t="s">
        <v>445</v>
      </c>
      <c r="E995" s="41" t="s">
        <v>377</v>
      </c>
      <c r="F995" s="5" t="s">
        <v>397</v>
      </c>
      <c r="G995" s="3">
        <f>381.4-86.9+8-0.2</f>
        <v>302.3</v>
      </c>
      <c r="H995" s="3">
        <v>234.2</v>
      </c>
      <c r="I995" s="3">
        <f t="shared" si="284"/>
        <v>77.472709229242469</v>
      </c>
    </row>
    <row r="996" spans="1:9" x14ac:dyDescent="0.2">
      <c r="A996" s="6" t="s">
        <v>398</v>
      </c>
      <c r="B996" s="5" t="s">
        <v>476</v>
      </c>
      <c r="C996" s="5" t="s">
        <v>387</v>
      </c>
      <c r="D996" s="5" t="s">
        <v>445</v>
      </c>
      <c r="E996" s="41" t="s">
        <v>377</v>
      </c>
      <c r="F996" s="5" t="s">
        <v>399</v>
      </c>
      <c r="G996" s="3">
        <f t="shared" ref="G996:H996" si="286">G997</f>
        <v>84.2</v>
      </c>
      <c r="H996" s="3">
        <f t="shared" si="286"/>
        <v>84</v>
      </c>
      <c r="I996" s="3">
        <f t="shared" si="284"/>
        <v>99.762470308788593</v>
      </c>
    </row>
    <row r="997" spans="1:9" x14ac:dyDescent="0.2">
      <c r="A997" s="58" t="s">
        <v>400</v>
      </c>
      <c r="B997" s="5" t="s">
        <v>476</v>
      </c>
      <c r="C997" s="5" t="s">
        <v>387</v>
      </c>
      <c r="D997" s="5" t="s">
        <v>445</v>
      </c>
      <c r="E997" s="41" t="s">
        <v>377</v>
      </c>
      <c r="F997" s="5" t="s">
        <v>401</v>
      </c>
      <c r="G997" s="3">
        <f>84+0.2</f>
        <v>84.2</v>
      </c>
      <c r="H997" s="3">
        <v>84</v>
      </c>
      <c r="I997" s="3">
        <f t="shared" si="284"/>
        <v>99.762470308788593</v>
      </c>
    </row>
    <row r="998" spans="1:9" ht="15.75" x14ac:dyDescent="0.25">
      <c r="A998" s="59" t="s">
        <v>477</v>
      </c>
      <c r="B998" s="40"/>
      <c r="C998" s="40"/>
      <c r="D998" s="40"/>
      <c r="E998" s="8"/>
      <c r="F998" s="40"/>
      <c r="G998" s="9">
        <f>G11+G26+G775+G971+G984</f>
        <v>2637449.3000000003</v>
      </c>
      <c r="H998" s="9">
        <f>H11+H26+H775+H971+H984</f>
        <v>2473227.6</v>
      </c>
      <c r="I998" s="9">
        <f t="shared" si="284"/>
        <v>93.77346514300767</v>
      </c>
    </row>
  </sheetData>
  <mergeCells count="16">
    <mergeCell ref="G2:I2"/>
    <mergeCell ref="G1:I1"/>
    <mergeCell ref="G3:I3"/>
    <mergeCell ref="G4:I4"/>
    <mergeCell ref="G8:G10"/>
    <mergeCell ref="A5:J5"/>
    <mergeCell ref="A6:J6"/>
    <mergeCell ref="H8:H10"/>
    <mergeCell ref="I8:I10"/>
    <mergeCell ref="A8:A10"/>
    <mergeCell ref="B8:F8"/>
    <mergeCell ref="B9:B10"/>
    <mergeCell ref="C9:C10"/>
    <mergeCell ref="D9:D10"/>
    <mergeCell ref="E9:E10"/>
    <mergeCell ref="F9:F10"/>
  </mergeCells>
  <pageMargins left="0.78740157480314965" right="0.39370078740157483" top="0.53" bottom="0.37" header="0.31496062992125984" footer="0.23"/>
  <pageSetup paperSize="9" scale="60" fitToHeight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1"/>
  <sheetViews>
    <sheetView zoomScale="85" zoomScaleNormal="85" workbookViewId="0">
      <selection activeCell="F5" sqref="F5"/>
    </sheetView>
  </sheetViews>
  <sheetFormatPr defaultColWidth="9.28515625" defaultRowHeight="15" x14ac:dyDescent="0.2"/>
  <cols>
    <col min="1" max="1" width="70.7109375" style="1" customWidth="1"/>
    <col min="2" max="2" width="10.28515625" style="1" customWidth="1"/>
    <col min="3" max="3" width="8.140625" style="1" customWidth="1"/>
    <col min="4" max="4" width="17" style="50" customWidth="1"/>
    <col min="5" max="5" width="7.42578125" style="1" customWidth="1"/>
    <col min="6" max="6" width="17.28515625" style="1" customWidth="1"/>
    <col min="7" max="7" width="14.7109375" style="1" customWidth="1"/>
    <col min="8" max="8" width="17.42578125" style="1" customWidth="1"/>
    <col min="9" max="9" width="13.7109375" style="1" customWidth="1"/>
    <col min="10" max="10" width="14.5703125" style="1" customWidth="1"/>
    <col min="11" max="169" width="9.28515625" style="1"/>
    <col min="170" max="170" width="70.7109375" style="1" customWidth="1"/>
    <col min="171" max="171" width="8.85546875" style="1" customWidth="1"/>
    <col min="172" max="172" width="7.140625" style="1" customWidth="1"/>
    <col min="173" max="173" width="17" style="1" customWidth="1"/>
    <col min="174" max="174" width="7.42578125" style="1" customWidth="1"/>
    <col min="175" max="175" width="21.140625" style="1" customWidth="1"/>
    <col min="176" max="425" width="9.28515625" style="1"/>
    <col min="426" max="426" width="70.7109375" style="1" customWidth="1"/>
    <col min="427" max="427" width="8.85546875" style="1" customWidth="1"/>
    <col min="428" max="428" width="7.140625" style="1" customWidth="1"/>
    <col min="429" max="429" width="17" style="1" customWidth="1"/>
    <col min="430" max="430" width="7.42578125" style="1" customWidth="1"/>
    <col min="431" max="431" width="21.140625" style="1" customWidth="1"/>
    <col min="432" max="681" width="9.28515625" style="1"/>
    <col min="682" max="682" width="70.7109375" style="1" customWidth="1"/>
    <col min="683" max="683" width="8.85546875" style="1" customWidth="1"/>
    <col min="684" max="684" width="7.140625" style="1" customWidth="1"/>
    <col min="685" max="685" width="17" style="1" customWidth="1"/>
    <col min="686" max="686" width="7.42578125" style="1" customWidth="1"/>
    <col min="687" max="687" width="21.140625" style="1" customWidth="1"/>
    <col min="688" max="937" width="9.28515625" style="1"/>
    <col min="938" max="938" width="70.7109375" style="1" customWidth="1"/>
    <col min="939" max="939" width="8.85546875" style="1" customWidth="1"/>
    <col min="940" max="940" width="7.140625" style="1" customWidth="1"/>
    <col min="941" max="941" width="17" style="1" customWidth="1"/>
    <col min="942" max="942" width="7.42578125" style="1" customWidth="1"/>
    <col min="943" max="943" width="21.140625" style="1" customWidth="1"/>
    <col min="944" max="1193" width="9.28515625" style="1"/>
    <col min="1194" max="1194" width="70.7109375" style="1" customWidth="1"/>
    <col min="1195" max="1195" width="8.85546875" style="1" customWidth="1"/>
    <col min="1196" max="1196" width="7.140625" style="1" customWidth="1"/>
    <col min="1197" max="1197" width="17" style="1" customWidth="1"/>
    <col min="1198" max="1198" width="7.42578125" style="1" customWidth="1"/>
    <col min="1199" max="1199" width="21.140625" style="1" customWidth="1"/>
    <col min="1200" max="1449" width="9.28515625" style="1"/>
    <col min="1450" max="1450" width="70.7109375" style="1" customWidth="1"/>
    <col min="1451" max="1451" width="8.85546875" style="1" customWidth="1"/>
    <col min="1452" max="1452" width="7.140625" style="1" customWidth="1"/>
    <col min="1453" max="1453" width="17" style="1" customWidth="1"/>
    <col min="1454" max="1454" width="7.42578125" style="1" customWidth="1"/>
    <col min="1455" max="1455" width="21.140625" style="1" customWidth="1"/>
    <col min="1456" max="1705" width="9.28515625" style="1"/>
    <col min="1706" max="1706" width="70.7109375" style="1" customWidth="1"/>
    <col min="1707" max="1707" width="8.85546875" style="1" customWidth="1"/>
    <col min="1708" max="1708" width="7.140625" style="1" customWidth="1"/>
    <col min="1709" max="1709" width="17" style="1" customWidth="1"/>
    <col min="1710" max="1710" width="7.42578125" style="1" customWidth="1"/>
    <col min="1711" max="1711" width="21.140625" style="1" customWidth="1"/>
    <col min="1712" max="1961" width="9.28515625" style="1"/>
    <col min="1962" max="1962" width="70.7109375" style="1" customWidth="1"/>
    <col min="1963" max="1963" width="8.85546875" style="1" customWidth="1"/>
    <col min="1964" max="1964" width="7.140625" style="1" customWidth="1"/>
    <col min="1965" max="1965" width="17" style="1" customWidth="1"/>
    <col min="1966" max="1966" width="7.42578125" style="1" customWidth="1"/>
    <col min="1967" max="1967" width="21.140625" style="1" customWidth="1"/>
    <col min="1968" max="2217" width="9.28515625" style="1"/>
    <col min="2218" max="2218" width="70.7109375" style="1" customWidth="1"/>
    <col min="2219" max="2219" width="8.85546875" style="1" customWidth="1"/>
    <col min="2220" max="2220" width="7.140625" style="1" customWidth="1"/>
    <col min="2221" max="2221" width="17" style="1" customWidth="1"/>
    <col min="2222" max="2222" width="7.42578125" style="1" customWidth="1"/>
    <col min="2223" max="2223" width="21.140625" style="1" customWidth="1"/>
    <col min="2224" max="2473" width="9.28515625" style="1"/>
    <col min="2474" max="2474" width="70.7109375" style="1" customWidth="1"/>
    <col min="2475" max="2475" width="8.85546875" style="1" customWidth="1"/>
    <col min="2476" max="2476" width="7.140625" style="1" customWidth="1"/>
    <col min="2477" max="2477" width="17" style="1" customWidth="1"/>
    <col min="2478" max="2478" width="7.42578125" style="1" customWidth="1"/>
    <col min="2479" max="2479" width="21.140625" style="1" customWidth="1"/>
    <col min="2480" max="2729" width="9.28515625" style="1"/>
    <col min="2730" max="2730" width="70.7109375" style="1" customWidth="1"/>
    <col min="2731" max="2731" width="8.85546875" style="1" customWidth="1"/>
    <col min="2732" max="2732" width="7.140625" style="1" customWidth="1"/>
    <col min="2733" max="2733" width="17" style="1" customWidth="1"/>
    <col min="2734" max="2734" width="7.42578125" style="1" customWidth="1"/>
    <col min="2735" max="2735" width="21.140625" style="1" customWidth="1"/>
    <col min="2736" max="2985" width="9.28515625" style="1"/>
    <col min="2986" max="2986" width="70.7109375" style="1" customWidth="1"/>
    <col min="2987" max="2987" width="8.85546875" style="1" customWidth="1"/>
    <col min="2988" max="2988" width="7.140625" style="1" customWidth="1"/>
    <col min="2989" max="2989" width="17" style="1" customWidth="1"/>
    <col min="2990" max="2990" width="7.42578125" style="1" customWidth="1"/>
    <col min="2991" max="2991" width="21.140625" style="1" customWidth="1"/>
    <col min="2992" max="3241" width="9.28515625" style="1"/>
    <col min="3242" max="3242" width="70.7109375" style="1" customWidth="1"/>
    <col min="3243" max="3243" width="8.85546875" style="1" customWidth="1"/>
    <col min="3244" max="3244" width="7.140625" style="1" customWidth="1"/>
    <col min="3245" max="3245" width="17" style="1" customWidth="1"/>
    <col min="3246" max="3246" width="7.42578125" style="1" customWidth="1"/>
    <col min="3247" max="3247" width="21.140625" style="1" customWidth="1"/>
    <col min="3248" max="3497" width="9.28515625" style="1"/>
    <col min="3498" max="3498" width="70.7109375" style="1" customWidth="1"/>
    <col min="3499" max="3499" width="8.85546875" style="1" customWidth="1"/>
    <col min="3500" max="3500" width="7.140625" style="1" customWidth="1"/>
    <col min="3501" max="3501" width="17" style="1" customWidth="1"/>
    <col min="3502" max="3502" width="7.42578125" style="1" customWidth="1"/>
    <col min="3503" max="3503" width="21.140625" style="1" customWidth="1"/>
    <col min="3504" max="3753" width="9.28515625" style="1"/>
    <col min="3754" max="3754" width="70.7109375" style="1" customWidth="1"/>
    <col min="3755" max="3755" width="8.85546875" style="1" customWidth="1"/>
    <col min="3756" max="3756" width="7.140625" style="1" customWidth="1"/>
    <col min="3757" max="3757" width="17" style="1" customWidth="1"/>
    <col min="3758" max="3758" width="7.42578125" style="1" customWidth="1"/>
    <col min="3759" max="3759" width="21.140625" style="1" customWidth="1"/>
    <col min="3760" max="4009" width="9.28515625" style="1"/>
    <col min="4010" max="4010" width="70.7109375" style="1" customWidth="1"/>
    <col min="4011" max="4011" width="8.85546875" style="1" customWidth="1"/>
    <col min="4012" max="4012" width="7.140625" style="1" customWidth="1"/>
    <col min="4013" max="4013" width="17" style="1" customWidth="1"/>
    <col min="4014" max="4014" width="7.42578125" style="1" customWidth="1"/>
    <col min="4015" max="4015" width="21.140625" style="1" customWidth="1"/>
    <col min="4016" max="4265" width="9.28515625" style="1"/>
    <col min="4266" max="4266" width="70.7109375" style="1" customWidth="1"/>
    <col min="4267" max="4267" width="8.85546875" style="1" customWidth="1"/>
    <col min="4268" max="4268" width="7.140625" style="1" customWidth="1"/>
    <col min="4269" max="4269" width="17" style="1" customWidth="1"/>
    <col min="4270" max="4270" width="7.42578125" style="1" customWidth="1"/>
    <col min="4271" max="4271" width="21.140625" style="1" customWidth="1"/>
    <col min="4272" max="4521" width="9.28515625" style="1"/>
    <col min="4522" max="4522" width="70.7109375" style="1" customWidth="1"/>
    <col min="4523" max="4523" width="8.85546875" style="1" customWidth="1"/>
    <col min="4524" max="4524" width="7.140625" style="1" customWidth="1"/>
    <col min="4525" max="4525" width="17" style="1" customWidth="1"/>
    <col min="4526" max="4526" width="7.42578125" style="1" customWidth="1"/>
    <col min="4527" max="4527" width="21.140625" style="1" customWidth="1"/>
    <col min="4528" max="4777" width="9.28515625" style="1"/>
    <col min="4778" max="4778" width="70.7109375" style="1" customWidth="1"/>
    <col min="4779" max="4779" width="8.85546875" style="1" customWidth="1"/>
    <col min="4780" max="4780" width="7.140625" style="1" customWidth="1"/>
    <col min="4781" max="4781" width="17" style="1" customWidth="1"/>
    <col min="4782" max="4782" width="7.42578125" style="1" customWidth="1"/>
    <col min="4783" max="4783" width="21.140625" style="1" customWidth="1"/>
    <col min="4784" max="5033" width="9.28515625" style="1"/>
    <col min="5034" max="5034" width="70.7109375" style="1" customWidth="1"/>
    <col min="5035" max="5035" width="8.85546875" style="1" customWidth="1"/>
    <col min="5036" max="5036" width="7.140625" style="1" customWidth="1"/>
    <col min="5037" max="5037" width="17" style="1" customWidth="1"/>
    <col min="5038" max="5038" width="7.42578125" style="1" customWidth="1"/>
    <col min="5039" max="5039" width="21.140625" style="1" customWidth="1"/>
    <col min="5040" max="5289" width="9.28515625" style="1"/>
    <col min="5290" max="5290" width="70.7109375" style="1" customWidth="1"/>
    <col min="5291" max="5291" width="8.85546875" style="1" customWidth="1"/>
    <col min="5292" max="5292" width="7.140625" style="1" customWidth="1"/>
    <col min="5293" max="5293" width="17" style="1" customWidth="1"/>
    <col min="5294" max="5294" width="7.42578125" style="1" customWidth="1"/>
    <col min="5295" max="5295" width="21.140625" style="1" customWidth="1"/>
    <col min="5296" max="5545" width="9.28515625" style="1"/>
    <col min="5546" max="5546" width="70.7109375" style="1" customWidth="1"/>
    <col min="5547" max="5547" width="8.85546875" style="1" customWidth="1"/>
    <col min="5548" max="5548" width="7.140625" style="1" customWidth="1"/>
    <col min="5549" max="5549" width="17" style="1" customWidth="1"/>
    <col min="5550" max="5550" width="7.42578125" style="1" customWidth="1"/>
    <col min="5551" max="5551" width="21.140625" style="1" customWidth="1"/>
    <col min="5552" max="5801" width="9.28515625" style="1"/>
    <col min="5802" max="5802" width="70.7109375" style="1" customWidth="1"/>
    <col min="5803" max="5803" width="8.85546875" style="1" customWidth="1"/>
    <col min="5804" max="5804" width="7.140625" style="1" customWidth="1"/>
    <col min="5805" max="5805" width="17" style="1" customWidth="1"/>
    <col min="5806" max="5806" width="7.42578125" style="1" customWidth="1"/>
    <col min="5807" max="5807" width="21.140625" style="1" customWidth="1"/>
    <col min="5808" max="6057" width="9.28515625" style="1"/>
    <col min="6058" max="6058" width="70.7109375" style="1" customWidth="1"/>
    <col min="6059" max="6059" width="8.85546875" style="1" customWidth="1"/>
    <col min="6060" max="6060" width="7.140625" style="1" customWidth="1"/>
    <col min="6061" max="6061" width="17" style="1" customWidth="1"/>
    <col min="6062" max="6062" width="7.42578125" style="1" customWidth="1"/>
    <col min="6063" max="6063" width="21.140625" style="1" customWidth="1"/>
    <col min="6064" max="6313" width="9.28515625" style="1"/>
    <col min="6314" max="6314" width="70.7109375" style="1" customWidth="1"/>
    <col min="6315" max="6315" width="8.85546875" style="1" customWidth="1"/>
    <col min="6316" max="6316" width="7.140625" style="1" customWidth="1"/>
    <col min="6317" max="6317" width="17" style="1" customWidth="1"/>
    <col min="6318" max="6318" width="7.42578125" style="1" customWidth="1"/>
    <col min="6319" max="6319" width="21.140625" style="1" customWidth="1"/>
    <col min="6320" max="6569" width="9.28515625" style="1"/>
    <col min="6570" max="6570" width="70.7109375" style="1" customWidth="1"/>
    <col min="6571" max="6571" width="8.85546875" style="1" customWidth="1"/>
    <col min="6572" max="6572" width="7.140625" style="1" customWidth="1"/>
    <col min="6573" max="6573" width="17" style="1" customWidth="1"/>
    <col min="6574" max="6574" width="7.42578125" style="1" customWidth="1"/>
    <col min="6575" max="6575" width="21.140625" style="1" customWidth="1"/>
    <col min="6576" max="6825" width="9.28515625" style="1"/>
    <col min="6826" max="6826" width="70.7109375" style="1" customWidth="1"/>
    <col min="6827" max="6827" width="8.85546875" style="1" customWidth="1"/>
    <col min="6828" max="6828" width="7.140625" style="1" customWidth="1"/>
    <col min="6829" max="6829" width="17" style="1" customWidth="1"/>
    <col min="6830" max="6830" width="7.42578125" style="1" customWidth="1"/>
    <col min="6831" max="6831" width="21.140625" style="1" customWidth="1"/>
    <col min="6832" max="7081" width="9.28515625" style="1"/>
    <col min="7082" max="7082" width="70.7109375" style="1" customWidth="1"/>
    <col min="7083" max="7083" width="8.85546875" style="1" customWidth="1"/>
    <col min="7084" max="7084" width="7.140625" style="1" customWidth="1"/>
    <col min="7085" max="7085" width="17" style="1" customWidth="1"/>
    <col min="7086" max="7086" width="7.42578125" style="1" customWidth="1"/>
    <col min="7087" max="7087" width="21.140625" style="1" customWidth="1"/>
    <col min="7088" max="7337" width="9.28515625" style="1"/>
    <col min="7338" max="7338" width="70.7109375" style="1" customWidth="1"/>
    <col min="7339" max="7339" width="8.85546875" style="1" customWidth="1"/>
    <col min="7340" max="7340" width="7.140625" style="1" customWidth="1"/>
    <col min="7341" max="7341" width="17" style="1" customWidth="1"/>
    <col min="7342" max="7342" width="7.42578125" style="1" customWidth="1"/>
    <col min="7343" max="7343" width="21.140625" style="1" customWidth="1"/>
    <col min="7344" max="7593" width="9.28515625" style="1"/>
    <col min="7594" max="7594" width="70.7109375" style="1" customWidth="1"/>
    <col min="7595" max="7595" width="8.85546875" style="1" customWidth="1"/>
    <col min="7596" max="7596" width="7.140625" style="1" customWidth="1"/>
    <col min="7597" max="7597" width="17" style="1" customWidth="1"/>
    <col min="7598" max="7598" width="7.42578125" style="1" customWidth="1"/>
    <col min="7599" max="7599" width="21.140625" style="1" customWidth="1"/>
    <col min="7600" max="7849" width="9.28515625" style="1"/>
    <col min="7850" max="7850" width="70.7109375" style="1" customWidth="1"/>
    <col min="7851" max="7851" width="8.85546875" style="1" customWidth="1"/>
    <col min="7852" max="7852" width="7.140625" style="1" customWidth="1"/>
    <col min="7853" max="7853" width="17" style="1" customWidth="1"/>
    <col min="7854" max="7854" width="7.42578125" style="1" customWidth="1"/>
    <col min="7855" max="7855" width="21.140625" style="1" customWidth="1"/>
    <col min="7856" max="8105" width="9.28515625" style="1"/>
    <col min="8106" max="8106" width="70.7109375" style="1" customWidth="1"/>
    <col min="8107" max="8107" width="8.85546875" style="1" customWidth="1"/>
    <col min="8108" max="8108" width="7.140625" style="1" customWidth="1"/>
    <col min="8109" max="8109" width="17" style="1" customWidth="1"/>
    <col min="8110" max="8110" width="7.42578125" style="1" customWidth="1"/>
    <col min="8111" max="8111" width="21.140625" style="1" customWidth="1"/>
    <col min="8112" max="8361" width="9.28515625" style="1"/>
    <col min="8362" max="8362" width="70.7109375" style="1" customWidth="1"/>
    <col min="8363" max="8363" width="8.85546875" style="1" customWidth="1"/>
    <col min="8364" max="8364" width="7.140625" style="1" customWidth="1"/>
    <col min="8365" max="8365" width="17" style="1" customWidth="1"/>
    <col min="8366" max="8366" width="7.42578125" style="1" customWidth="1"/>
    <col min="8367" max="8367" width="21.140625" style="1" customWidth="1"/>
    <col min="8368" max="8617" width="9.28515625" style="1"/>
    <col min="8618" max="8618" width="70.7109375" style="1" customWidth="1"/>
    <col min="8619" max="8619" width="8.85546875" style="1" customWidth="1"/>
    <col min="8620" max="8620" width="7.140625" style="1" customWidth="1"/>
    <col min="8621" max="8621" width="17" style="1" customWidth="1"/>
    <col min="8622" max="8622" width="7.42578125" style="1" customWidth="1"/>
    <col min="8623" max="8623" width="21.140625" style="1" customWidth="1"/>
    <col min="8624" max="8873" width="9.28515625" style="1"/>
    <col min="8874" max="8874" width="70.7109375" style="1" customWidth="1"/>
    <col min="8875" max="8875" width="8.85546875" style="1" customWidth="1"/>
    <col min="8876" max="8876" width="7.140625" style="1" customWidth="1"/>
    <col min="8877" max="8877" width="17" style="1" customWidth="1"/>
    <col min="8878" max="8878" width="7.42578125" style="1" customWidth="1"/>
    <col min="8879" max="8879" width="21.140625" style="1" customWidth="1"/>
    <col min="8880" max="9129" width="9.28515625" style="1"/>
    <col min="9130" max="9130" width="70.7109375" style="1" customWidth="1"/>
    <col min="9131" max="9131" width="8.85546875" style="1" customWidth="1"/>
    <col min="9132" max="9132" width="7.140625" style="1" customWidth="1"/>
    <col min="9133" max="9133" width="17" style="1" customWidth="1"/>
    <col min="9134" max="9134" width="7.42578125" style="1" customWidth="1"/>
    <col min="9135" max="9135" width="21.140625" style="1" customWidth="1"/>
    <col min="9136" max="9385" width="9.28515625" style="1"/>
    <col min="9386" max="9386" width="70.7109375" style="1" customWidth="1"/>
    <col min="9387" max="9387" width="8.85546875" style="1" customWidth="1"/>
    <col min="9388" max="9388" width="7.140625" style="1" customWidth="1"/>
    <col min="9389" max="9389" width="17" style="1" customWidth="1"/>
    <col min="9390" max="9390" width="7.42578125" style="1" customWidth="1"/>
    <col min="9391" max="9391" width="21.140625" style="1" customWidth="1"/>
    <col min="9392" max="9641" width="9.28515625" style="1"/>
    <col min="9642" max="9642" width="70.7109375" style="1" customWidth="1"/>
    <col min="9643" max="9643" width="8.85546875" style="1" customWidth="1"/>
    <col min="9644" max="9644" width="7.140625" style="1" customWidth="1"/>
    <col min="9645" max="9645" width="17" style="1" customWidth="1"/>
    <col min="9646" max="9646" width="7.42578125" style="1" customWidth="1"/>
    <col min="9647" max="9647" width="21.140625" style="1" customWidth="1"/>
    <col min="9648" max="9897" width="9.28515625" style="1"/>
    <col min="9898" max="9898" width="70.7109375" style="1" customWidth="1"/>
    <col min="9899" max="9899" width="8.85546875" style="1" customWidth="1"/>
    <col min="9900" max="9900" width="7.140625" style="1" customWidth="1"/>
    <col min="9901" max="9901" width="17" style="1" customWidth="1"/>
    <col min="9902" max="9902" width="7.42578125" style="1" customWidth="1"/>
    <col min="9903" max="9903" width="21.140625" style="1" customWidth="1"/>
    <col min="9904" max="10153" width="9.28515625" style="1"/>
    <col min="10154" max="10154" width="70.7109375" style="1" customWidth="1"/>
    <col min="10155" max="10155" width="8.85546875" style="1" customWidth="1"/>
    <col min="10156" max="10156" width="7.140625" style="1" customWidth="1"/>
    <col min="10157" max="10157" width="17" style="1" customWidth="1"/>
    <col min="10158" max="10158" width="7.42578125" style="1" customWidth="1"/>
    <col min="10159" max="10159" width="21.140625" style="1" customWidth="1"/>
    <col min="10160" max="10409" width="9.28515625" style="1"/>
    <col min="10410" max="10410" width="70.7109375" style="1" customWidth="1"/>
    <col min="10411" max="10411" width="8.85546875" style="1" customWidth="1"/>
    <col min="10412" max="10412" width="7.140625" style="1" customWidth="1"/>
    <col min="10413" max="10413" width="17" style="1" customWidth="1"/>
    <col min="10414" max="10414" width="7.42578125" style="1" customWidth="1"/>
    <col min="10415" max="10415" width="21.140625" style="1" customWidth="1"/>
    <col min="10416" max="10665" width="9.28515625" style="1"/>
    <col min="10666" max="10666" width="70.7109375" style="1" customWidth="1"/>
    <col min="10667" max="10667" width="8.85546875" style="1" customWidth="1"/>
    <col min="10668" max="10668" width="7.140625" style="1" customWidth="1"/>
    <col min="10669" max="10669" width="17" style="1" customWidth="1"/>
    <col min="10670" max="10670" width="7.42578125" style="1" customWidth="1"/>
    <col min="10671" max="10671" width="21.140625" style="1" customWidth="1"/>
    <col min="10672" max="10921" width="9.28515625" style="1"/>
    <col min="10922" max="10922" width="70.7109375" style="1" customWidth="1"/>
    <col min="10923" max="10923" width="8.85546875" style="1" customWidth="1"/>
    <col min="10924" max="10924" width="7.140625" style="1" customWidth="1"/>
    <col min="10925" max="10925" width="17" style="1" customWidth="1"/>
    <col min="10926" max="10926" width="7.42578125" style="1" customWidth="1"/>
    <col min="10927" max="10927" width="21.140625" style="1" customWidth="1"/>
    <col min="10928" max="11177" width="9.28515625" style="1"/>
    <col min="11178" max="11178" width="70.7109375" style="1" customWidth="1"/>
    <col min="11179" max="11179" width="8.85546875" style="1" customWidth="1"/>
    <col min="11180" max="11180" width="7.140625" style="1" customWidth="1"/>
    <col min="11181" max="11181" width="17" style="1" customWidth="1"/>
    <col min="11182" max="11182" width="7.42578125" style="1" customWidth="1"/>
    <col min="11183" max="11183" width="21.140625" style="1" customWidth="1"/>
    <col min="11184" max="11433" width="9.28515625" style="1"/>
    <col min="11434" max="11434" width="70.7109375" style="1" customWidth="1"/>
    <col min="11435" max="11435" width="8.85546875" style="1" customWidth="1"/>
    <col min="11436" max="11436" width="7.140625" style="1" customWidth="1"/>
    <col min="11437" max="11437" width="17" style="1" customWidth="1"/>
    <col min="11438" max="11438" width="7.42578125" style="1" customWidth="1"/>
    <col min="11439" max="11439" width="21.140625" style="1" customWidth="1"/>
    <col min="11440" max="11689" width="9.28515625" style="1"/>
    <col min="11690" max="11690" width="70.7109375" style="1" customWidth="1"/>
    <col min="11691" max="11691" width="8.85546875" style="1" customWidth="1"/>
    <col min="11692" max="11692" width="7.140625" style="1" customWidth="1"/>
    <col min="11693" max="11693" width="17" style="1" customWidth="1"/>
    <col min="11694" max="11694" width="7.42578125" style="1" customWidth="1"/>
    <col min="11695" max="11695" width="21.140625" style="1" customWidth="1"/>
    <col min="11696" max="11945" width="9.28515625" style="1"/>
    <col min="11946" max="11946" width="70.7109375" style="1" customWidth="1"/>
    <col min="11947" max="11947" width="8.85546875" style="1" customWidth="1"/>
    <col min="11948" max="11948" width="7.140625" style="1" customWidth="1"/>
    <col min="11949" max="11949" width="17" style="1" customWidth="1"/>
    <col min="11950" max="11950" width="7.42578125" style="1" customWidth="1"/>
    <col min="11951" max="11951" width="21.140625" style="1" customWidth="1"/>
    <col min="11952" max="12201" width="9.28515625" style="1"/>
    <col min="12202" max="12202" width="70.7109375" style="1" customWidth="1"/>
    <col min="12203" max="12203" width="8.85546875" style="1" customWidth="1"/>
    <col min="12204" max="12204" width="7.140625" style="1" customWidth="1"/>
    <col min="12205" max="12205" width="17" style="1" customWidth="1"/>
    <col min="12206" max="12206" width="7.42578125" style="1" customWidth="1"/>
    <col min="12207" max="12207" width="21.140625" style="1" customWidth="1"/>
    <col min="12208" max="12457" width="9.28515625" style="1"/>
    <col min="12458" max="12458" width="70.7109375" style="1" customWidth="1"/>
    <col min="12459" max="12459" width="8.85546875" style="1" customWidth="1"/>
    <col min="12460" max="12460" width="7.140625" style="1" customWidth="1"/>
    <col min="12461" max="12461" width="17" style="1" customWidth="1"/>
    <col min="12462" max="12462" width="7.42578125" style="1" customWidth="1"/>
    <col min="12463" max="12463" width="21.140625" style="1" customWidth="1"/>
    <col min="12464" max="12713" width="9.28515625" style="1"/>
    <col min="12714" max="12714" width="70.7109375" style="1" customWidth="1"/>
    <col min="12715" max="12715" width="8.85546875" style="1" customWidth="1"/>
    <col min="12716" max="12716" width="7.140625" style="1" customWidth="1"/>
    <col min="12717" max="12717" width="17" style="1" customWidth="1"/>
    <col min="12718" max="12718" width="7.42578125" style="1" customWidth="1"/>
    <col min="12719" max="12719" width="21.140625" style="1" customWidth="1"/>
    <col min="12720" max="12969" width="9.28515625" style="1"/>
    <col min="12970" max="12970" width="70.7109375" style="1" customWidth="1"/>
    <col min="12971" max="12971" width="8.85546875" style="1" customWidth="1"/>
    <col min="12972" max="12972" width="7.140625" style="1" customWidth="1"/>
    <col min="12973" max="12973" width="17" style="1" customWidth="1"/>
    <col min="12974" max="12974" width="7.42578125" style="1" customWidth="1"/>
    <col min="12975" max="12975" width="21.140625" style="1" customWidth="1"/>
    <col min="12976" max="13225" width="9.28515625" style="1"/>
    <col min="13226" max="13226" width="70.7109375" style="1" customWidth="1"/>
    <col min="13227" max="13227" width="8.85546875" style="1" customWidth="1"/>
    <col min="13228" max="13228" width="7.140625" style="1" customWidth="1"/>
    <col min="13229" max="13229" width="17" style="1" customWidth="1"/>
    <col min="13230" max="13230" width="7.42578125" style="1" customWidth="1"/>
    <col min="13231" max="13231" width="21.140625" style="1" customWidth="1"/>
    <col min="13232" max="13481" width="9.28515625" style="1"/>
    <col min="13482" max="13482" width="70.7109375" style="1" customWidth="1"/>
    <col min="13483" max="13483" width="8.85546875" style="1" customWidth="1"/>
    <col min="13484" max="13484" width="7.140625" style="1" customWidth="1"/>
    <col min="13485" max="13485" width="17" style="1" customWidth="1"/>
    <col min="13486" max="13486" width="7.42578125" style="1" customWidth="1"/>
    <col min="13487" max="13487" width="21.140625" style="1" customWidth="1"/>
    <col min="13488" max="13737" width="9.28515625" style="1"/>
    <col min="13738" max="13738" width="70.7109375" style="1" customWidth="1"/>
    <col min="13739" max="13739" width="8.85546875" style="1" customWidth="1"/>
    <col min="13740" max="13740" width="7.140625" style="1" customWidth="1"/>
    <col min="13741" max="13741" width="17" style="1" customWidth="1"/>
    <col min="13742" max="13742" width="7.42578125" style="1" customWidth="1"/>
    <col min="13743" max="13743" width="21.140625" style="1" customWidth="1"/>
    <col min="13744" max="13993" width="9.28515625" style="1"/>
    <col min="13994" max="13994" width="70.7109375" style="1" customWidth="1"/>
    <col min="13995" max="13995" width="8.85546875" style="1" customWidth="1"/>
    <col min="13996" max="13996" width="7.140625" style="1" customWidth="1"/>
    <col min="13997" max="13997" width="17" style="1" customWidth="1"/>
    <col min="13998" max="13998" width="7.42578125" style="1" customWidth="1"/>
    <col min="13999" max="13999" width="21.140625" style="1" customWidth="1"/>
    <col min="14000" max="14249" width="9.28515625" style="1"/>
    <col min="14250" max="14250" width="70.7109375" style="1" customWidth="1"/>
    <col min="14251" max="14251" width="8.85546875" style="1" customWidth="1"/>
    <col min="14252" max="14252" width="7.140625" style="1" customWidth="1"/>
    <col min="14253" max="14253" width="17" style="1" customWidth="1"/>
    <col min="14254" max="14254" width="7.42578125" style="1" customWidth="1"/>
    <col min="14255" max="14255" width="21.140625" style="1" customWidth="1"/>
    <col min="14256" max="14505" width="9.28515625" style="1"/>
    <col min="14506" max="14506" width="70.7109375" style="1" customWidth="1"/>
    <col min="14507" max="14507" width="8.85546875" style="1" customWidth="1"/>
    <col min="14508" max="14508" width="7.140625" style="1" customWidth="1"/>
    <col min="14509" max="14509" width="17" style="1" customWidth="1"/>
    <col min="14510" max="14510" width="7.42578125" style="1" customWidth="1"/>
    <col min="14511" max="14511" width="21.140625" style="1" customWidth="1"/>
    <col min="14512" max="14761" width="9.28515625" style="1"/>
    <col min="14762" max="14762" width="70.7109375" style="1" customWidth="1"/>
    <col min="14763" max="14763" width="8.85546875" style="1" customWidth="1"/>
    <col min="14764" max="14764" width="7.140625" style="1" customWidth="1"/>
    <col min="14765" max="14765" width="17" style="1" customWidth="1"/>
    <col min="14766" max="14766" width="7.42578125" style="1" customWidth="1"/>
    <col min="14767" max="14767" width="21.140625" style="1" customWidth="1"/>
    <col min="14768" max="15017" width="9.28515625" style="1"/>
    <col min="15018" max="15018" width="70.7109375" style="1" customWidth="1"/>
    <col min="15019" max="15019" width="8.85546875" style="1" customWidth="1"/>
    <col min="15020" max="15020" width="7.140625" style="1" customWidth="1"/>
    <col min="15021" max="15021" width="17" style="1" customWidth="1"/>
    <col min="15022" max="15022" width="7.42578125" style="1" customWidth="1"/>
    <col min="15023" max="15023" width="21.140625" style="1" customWidth="1"/>
    <col min="15024" max="15273" width="9.28515625" style="1"/>
    <col min="15274" max="15274" width="70.7109375" style="1" customWidth="1"/>
    <col min="15275" max="15275" width="8.85546875" style="1" customWidth="1"/>
    <col min="15276" max="15276" width="7.140625" style="1" customWidth="1"/>
    <col min="15277" max="15277" width="17" style="1" customWidth="1"/>
    <col min="15278" max="15278" width="7.42578125" style="1" customWidth="1"/>
    <col min="15279" max="15279" width="21.140625" style="1" customWidth="1"/>
    <col min="15280" max="15529" width="9.28515625" style="1"/>
    <col min="15530" max="15530" width="70.7109375" style="1" customWidth="1"/>
    <col min="15531" max="15531" width="8.85546875" style="1" customWidth="1"/>
    <col min="15532" max="15532" width="7.140625" style="1" customWidth="1"/>
    <col min="15533" max="15533" width="17" style="1" customWidth="1"/>
    <col min="15534" max="15534" width="7.42578125" style="1" customWidth="1"/>
    <col min="15535" max="15535" width="21.140625" style="1" customWidth="1"/>
    <col min="15536" max="15785" width="9.28515625" style="1"/>
    <col min="15786" max="15786" width="70.7109375" style="1" customWidth="1"/>
    <col min="15787" max="15787" width="8.85546875" style="1" customWidth="1"/>
    <col min="15788" max="15788" width="7.140625" style="1" customWidth="1"/>
    <col min="15789" max="15789" width="17" style="1" customWidth="1"/>
    <col min="15790" max="15790" width="7.42578125" style="1" customWidth="1"/>
    <col min="15791" max="15791" width="21.140625" style="1" customWidth="1"/>
    <col min="15792" max="16041" width="9.28515625" style="1"/>
    <col min="16042" max="16042" width="70.7109375" style="1" customWidth="1"/>
    <col min="16043" max="16043" width="8.85546875" style="1" customWidth="1"/>
    <col min="16044" max="16044" width="7.140625" style="1" customWidth="1"/>
    <col min="16045" max="16045" width="17" style="1" customWidth="1"/>
    <col min="16046" max="16046" width="7.42578125" style="1" customWidth="1"/>
    <col min="16047" max="16047" width="21.140625" style="1" customWidth="1"/>
    <col min="16048" max="16384" width="9.28515625" style="1"/>
  </cols>
  <sheetData>
    <row r="1" spans="1:10" ht="16.5" customHeight="1" x14ac:dyDescent="0.2">
      <c r="F1" s="90" t="s">
        <v>646</v>
      </c>
      <c r="G1" s="90"/>
      <c r="H1" s="90"/>
    </row>
    <row r="2" spans="1:10" ht="31.5" customHeight="1" x14ac:dyDescent="0.2">
      <c r="F2" s="89" t="s">
        <v>644</v>
      </c>
      <c r="G2" s="89"/>
      <c r="H2" s="89"/>
    </row>
    <row r="3" spans="1:10" x14ac:dyDescent="0.2">
      <c r="F3" s="89" t="s">
        <v>645</v>
      </c>
      <c r="G3" s="89"/>
      <c r="H3" s="89"/>
    </row>
    <row r="4" spans="1:10" ht="30" customHeight="1" x14ac:dyDescent="0.2">
      <c r="F4" s="89" t="s">
        <v>648</v>
      </c>
      <c r="G4" s="89"/>
      <c r="H4" s="89"/>
    </row>
    <row r="6" spans="1:10" ht="39.6" customHeight="1" x14ac:dyDescent="0.25">
      <c r="A6" s="77" t="s">
        <v>640</v>
      </c>
      <c r="B6" s="78"/>
      <c r="C6" s="78"/>
      <c r="D6" s="78"/>
      <c r="E6" s="78"/>
      <c r="F6" s="78"/>
      <c r="G6" s="78"/>
      <c r="H6" s="78"/>
      <c r="I6" s="55"/>
      <c r="J6" s="55"/>
    </row>
    <row r="7" spans="1:10" ht="49.15" customHeight="1" x14ac:dyDescent="0.25">
      <c r="A7" s="76" t="s">
        <v>478</v>
      </c>
      <c r="B7" s="76"/>
      <c r="C7" s="76"/>
      <c r="D7" s="76"/>
      <c r="E7" s="76"/>
      <c r="F7" s="76"/>
      <c r="G7" s="76"/>
      <c r="H7" s="76"/>
    </row>
    <row r="9" spans="1:10" ht="15" customHeight="1" x14ac:dyDescent="0.2">
      <c r="A9" s="65" t="s">
        <v>382</v>
      </c>
      <c r="B9" s="72" t="s">
        <v>383</v>
      </c>
      <c r="C9" s="80"/>
      <c r="D9" s="80"/>
      <c r="E9" s="81"/>
      <c r="F9" s="60" t="s">
        <v>635</v>
      </c>
      <c r="G9" s="60" t="s">
        <v>636</v>
      </c>
      <c r="H9" s="65" t="s">
        <v>634</v>
      </c>
    </row>
    <row r="10" spans="1:10" ht="15" customHeight="1" x14ac:dyDescent="0.2">
      <c r="A10" s="79"/>
      <c r="B10" s="60" t="s">
        <v>630</v>
      </c>
      <c r="C10" s="60" t="s">
        <v>631</v>
      </c>
      <c r="D10" s="60" t="s">
        <v>637</v>
      </c>
      <c r="E10" s="60" t="s">
        <v>638</v>
      </c>
      <c r="F10" s="73"/>
      <c r="G10" s="73"/>
      <c r="H10" s="75"/>
    </row>
    <row r="11" spans="1:10" ht="49.15" customHeight="1" x14ac:dyDescent="0.2">
      <c r="A11" s="79"/>
      <c r="B11" s="82"/>
      <c r="C11" s="82"/>
      <c r="D11" s="82"/>
      <c r="E11" s="82"/>
      <c r="F11" s="74"/>
      <c r="G11" s="74"/>
      <c r="H11" s="75"/>
    </row>
    <row r="12" spans="1:10" ht="15.75" x14ac:dyDescent="0.25">
      <c r="A12" s="7" t="s">
        <v>386</v>
      </c>
      <c r="B12" s="8" t="s">
        <v>387</v>
      </c>
      <c r="C12" s="8"/>
      <c r="D12" s="8"/>
      <c r="E12" s="8"/>
      <c r="F12" s="9">
        <f>F13+F20+F33+F77+F103+F107+F99</f>
        <v>283486.00000000006</v>
      </c>
      <c r="G12" s="9">
        <f>G13+G20+G33+G77+G103+G107+G99</f>
        <v>276666.5</v>
      </c>
      <c r="H12" s="9">
        <f>G12/F12*100</f>
        <v>97.594413833487351</v>
      </c>
    </row>
    <row r="13" spans="1:10" ht="30" x14ac:dyDescent="0.2">
      <c r="A13" s="4" t="s">
        <v>404</v>
      </c>
      <c r="B13" s="5" t="s">
        <v>387</v>
      </c>
      <c r="C13" s="5" t="s">
        <v>405</v>
      </c>
      <c r="D13" s="5"/>
      <c r="E13" s="5"/>
      <c r="F13" s="3">
        <f t="shared" ref="F13:G13" si="0">F14</f>
        <v>2469.4</v>
      </c>
      <c r="G13" s="3">
        <f t="shared" si="0"/>
        <v>2428.6</v>
      </c>
      <c r="H13" s="3">
        <f>G13/F13*100</f>
        <v>98.347776787883689</v>
      </c>
    </row>
    <row r="14" spans="1:10" ht="30" x14ac:dyDescent="0.2">
      <c r="A14" s="21" t="s">
        <v>213</v>
      </c>
      <c r="B14" s="5" t="s">
        <v>387</v>
      </c>
      <c r="C14" s="5" t="s">
        <v>405</v>
      </c>
      <c r="D14" s="20" t="s">
        <v>214</v>
      </c>
      <c r="E14" s="5"/>
      <c r="F14" s="3">
        <f t="shared" ref="F14:G18" si="1">F15</f>
        <v>2469.4</v>
      </c>
      <c r="G14" s="3">
        <f t="shared" si="1"/>
        <v>2428.6</v>
      </c>
      <c r="H14" s="3">
        <f t="shared" ref="H14:H77" si="2">G14/F14*100</f>
        <v>98.347776787883689</v>
      </c>
    </row>
    <row r="15" spans="1:10" x14ac:dyDescent="0.2">
      <c r="A15" s="21" t="s">
        <v>231</v>
      </c>
      <c r="B15" s="5" t="s">
        <v>387</v>
      </c>
      <c r="C15" s="5" t="s">
        <v>405</v>
      </c>
      <c r="D15" s="20" t="s">
        <v>232</v>
      </c>
      <c r="E15" s="5"/>
      <c r="F15" s="3">
        <f t="shared" si="1"/>
        <v>2469.4</v>
      </c>
      <c r="G15" s="3">
        <f t="shared" si="1"/>
        <v>2428.6</v>
      </c>
      <c r="H15" s="3">
        <f t="shared" si="2"/>
        <v>98.347776787883689</v>
      </c>
    </row>
    <row r="16" spans="1:10" ht="30" x14ac:dyDescent="0.2">
      <c r="A16" s="21" t="s">
        <v>27</v>
      </c>
      <c r="B16" s="5" t="s">
        <v>387</v>
      </c>
      <c r="C16" s="5" t="s">
        <v>405</v>
      </c>
      <c r="D16" s="20" t="s">
        <v>233</v>
      </c>
      <c r="E16" s="5"/>
      <c r="F16" s="3">
        <f t="shared" si="1"/>
        <v>2469.4</v>
      </c>
      <c r="G16" s="3">
        <f t="shared" si="1"/>
        <v>2428.6</v>
      </c>
      <c r="H16" s="3">
        <f t="shared" si="2"/>
        <v>98.347776787883689</v>
      </c>
    </row>
    <row r="17" spans="1:8" x14ac:dyDescent="0.2">
      <c r="A17" s="21" t="s">
        <v>234</v>
      </c>
      <c r="B17" s="5" t="s">
        <v>387</v>
      </c>
      <c r="C17" s="5" t="s">
        <v>405</v>
      </c>
      <c r="D17" s="20" t="s">
        <v>235</v>
      </c>
      <c r="E17" s="5"/>
      <c r="F17" s="3">
        <f t="shared" si="1"/>
        <v>2469.4</v>
      </c>
      <c r="G17" s="3">
        <f t="shared" si="1"/>
        <v>2428.6</v>
      </c>
      <c r="H17" s="3">
        <f t="shared" si="2"/>
        <v>98.347776787883689</v>
      </c>
    </row>
    <row r="18" spans="1:8" ht="60" x14ac:dyDescent="0.2">
      <c r="A18" s="6" t="s">
        <v>390</v>
      </c>
      <c r="B18" s="5" t="s">
        <v>387</v>
      </c>
      <c r="C18" s="5" t="s">
        <v>405</v>
      </c>
      <c r="D18" s="20" t="s">
        <v>235</v>
      </c>
      <c r="E18" s="5" t="s">
        <v>391</v>
      </c>
      <c r="F18" s="3">
        <f t="shared" si="1"/>
        <v>2469.4</v>
      </c>
      <c r="G18" s="3">
        <f t="shared" si="1"/>
        <v>2428.6</v>
      </c>
      <c r="H18" s="3">
        <f t="shared" si="2"/>
        <v>98.347776787883689</v>
      </c>
    </row>
    <row r="19" spans="1:8" ht="30" x14ac:dyDescent="0.2">
      <c r="A19" s="6" t="s">
        <v>392</v>
      </c>
      <c r="B19" s="5" t="s">
        <v>387</v>
      </c>
      <c r="C19" s="5" t="s">
        <v>405</v>
      </c>
      <c r="D19" s="20" t="s">
        <v>235</v>
      </c>
      <c r="E19" s="5" t="s">
        <v>393</v>
      </c>
      <c r="F19" s="3">
        <f>Ведомственная!G34</f>
        <v>2469.4</v>
      </c>
      <c r="G19" s="3">
        <f>Ведомственная!H34</f>
        <v>2428.6</v>
      </c>
      <c r="H19" s="3">
        <f t="shared" si="2"/>
        <v>98.347776787883689</v>
      </c>
    </row>
    <row r="20" spans="1:8" ht="45" x14ac:dyDescent="0.2">
      <c r="A20" s="4" t="s">
        <v>388</v>
      </c>
      <c r="B20" s="5" t="s">
        <v>387</v>
      </c>
      <c r="C20" s="5" t="s">
        <v>389</v>
      </c>
      <c r="D20" s="5"/>
      <c r="E20" s="5"/>
      <c r="F20" s="3">
        <f t="shared" ref="F20:G20" si="3">F21</f>
        <v>6847.6</v>
      </c>
      <c r="G20" s="3">
        <f t="shared" si="3"/>
        <v>6625.7999999999993</v>
      </c>
      <c r="H20" s="3">
        <f t="shared" si="2"/>
        <v>96.760908931596461</v>
      </c>
    </row>
    <row r="21" spans="1:8" ht="30" x14ac:dyDescent="0.2">
      <c r="A21" s="21" t="s">
        <v>367</v>
      </c>
      <c r="B21" s="5" t="s">
        <v>387</v>
      </c>
      <c r="C21" s="5" t="s">
        <v>389</v>
      </c>
      <c r="D21" s="20" t="s">
        <v>368</v>
      </c>
      <c r="E21" s="5"/>
      <c r="F21" s="3">
        <f t="shared" ref="F21:G21" si="4">F22+F25+F28</f>
        <v>6847.6</v>
      </c>
      <c r="G21" s="3">
        <f t="shared" si="4"/>
        <v>6625.7999999999993</v>
      </c>
      <c r="H21" s="3">
        <f t="shared" si="2"/>
        <v>96.760908931596461</v>
      </c>
    </row>
    <row r="22" spans="1:8" ht="30" x14ac:dyDescent="0.2">
      <c r="A22" s="25" t="s">
        <v>369</v>
      </c>
      <c r="B22" s="5" t="s">
        <v>387</v>
      </c>
      <c r="C22" s="5" t="s">
        <v>389</v>
      </c>
      <c r="D22" s="20" t="s">
        <v>370</v>
      </c>
      <c r="E22" s="5"/>
      <c r="F22" s="3">
        <f t="shared" ref="F22:G23" si="5">F23</f>
        <v>2492.6999999999998</v>
      </c>
      <c r="G22" s="3">
        <f t="shared" si="5"/>
        <v>2390.4</v>
      </c>
      <c r="H22" s="3">
        <f t="shared" si="2"/>
        <v>95.896016367793962</v>
      </c>
    </row>
    <row r="23" spans="1:8" ht="60" x14ac:dyDescent="0.2">
      <c r="A23" s="6" t="s">
        <v>390</v>
      </c>
      <c r="B23" s="5" t="s">
        <v>387</v>
      </c>
      <c r="C23" s="5" t="s">
        <v>389</v>
      </c>
      <c r="D23" s="20" t="s">
        <v>370</v>
      </c>
      <c r="E23" s="5" t="s">
        <v>391</v>
      </c>
      <c r="F23" s="3">
        <f t="shared" si="5"/>
        <v>2492.6999999999998</v>
      </c>
      <c r="G23" s="3">
        <f t="shared" si="5"/>
        <v>2390.4</v>
      </c>
      <c r="H23" s="3">
        <f t="shared" si="2"/>
        <v>95.896016367793962</v>
      </c>
    </row>
    <row r="24" spans="1:8" ht="30" x14ac:dyDescent="0.2">
      <c r="A24" s="6" t="s">
        <v>392</v>
      </c>
      <c r="B24" s="5" t="s">
        <v>387</v>
      </c>
      <c r="C24" s="5" t="s">
        <v>389</v>
      </c>
      <c r="D24" s="20" t="s">
        <v>370</v>
      </c>
      <c r="E24" s="5" t="s">
        <v>393</v>
      </c>
      <c r="F24" s="3">
        <f>Ведомственная!G17</f>
        <v>2492.6999999999998</v>
      </c>
      <c r="G24" s="3">
        <f>Ведомственная!H17</f>
        <v>2390.4</v>
      </c>
      <c r="H24" s="3">
        <f t="shared" si="2"/>
        <v>95.896016367793962</v>
      </c>
    </row>
    <row r="25" spans="1:8" ht="30" x14ac:dyDescent="0.2">
      <c r="A25" s="25" t="s">
        <v>522</v>
      </c>
      <c r="B25" s="5" t="s">
        <v>387</v>
      </c>
      <c r="C25" s="5" t="s">
        <v>389</v>
      </c>
      <c r="D25" s="20" t="s">
        <v>371</v>
      </c>
      <c r="E25" s="5"/>
      <c r="F25" s="3">
        <f t="shared" ref="F25:G26" si="6">F26</f>
        <v>1967.4</v>
      </c>
      <c r="G25" s="3">
        <f t="shared" si="6"/>
        <v>1865.3</v>
      </c>
      <c r="H25" s="3">
        <f t="shared" si="2"/>
        <v>94.810409677747273</v>
      </c>
    </row>
    <row r="26" spans="1:8" ht="60" x14ac:dyDescent="0.2">
      <c r="A26" s="6" t="s">
        <v>390</v>
      </c>
      <c r="B26" s="5" t="s">
        <v>387</v>
      </c>
      <c r="C26" s="5" t="s">
        <v>389</v>
      </c>
      <c r="D26" s="20" t="s">
        <v>371</v>
      </c>
      <c r="E26" s="5" t="s">
        <v>391</v>
      </c>
      <c r="F26" s="3">
        <f t="shared" si="6"/>
        <v>1967.4</v>
      </c>
      <c r="G26" s="3">
        <f t="shared" si="6"/>
        <v>1865.3</v>
      </c>
      <c r="H26" s="3">
        <f t="shared" si="2"/>
        <v>94.810409677747273</v>
      </c>
    </row>
    <row r="27" spans="1:8" ht="30" x14ac:dyDescent="0.2">
      <c r="A27" s="6" t="s">
        <v>392</v>
      </c>
      <c r="B27" s="5" t="s">
        <v>387</v>
      </c>
      <c r="C27" s="5" t="s">
        <v>389</v>
      </c>
      <c r="D27" s="20" t="s">
        <v>371</v>
      </c>
      <c r="E27" s="5" t="s">
        <v>393</v>
      </c>
      <c r="F27" s="3">
        <f>Ведомственная!G20</f>
        <v>1967.4</v>
      </c>
      <c r="G27" s="3">
        <f>Ведомственная!H20</f>
        <v>1865.3</v>
      </c>
      <c r="H27" s="3">
        <f t="shared" si="2"/>
        <v>94.810409677747273</v>
      </c>
    </row>
    <row r="28" spans="1:8" ht="30" x14ac:dyDescent="0.2">
      <c r="A28" s="25" t="s">
        <v>372</v>
      </c>
      <c r="B28" s="5" t="s">
        <v>387</v>
      </c>
      <c r="C28" s="5" t="s">
        <v>389</v>
      </c>
      <c r="D28" s="20" t="s">
        <v>373</v>
      </c>
      <c r="E28" s="5"/>
      <c r="F28" s="3">
        <f t="shared" ref="F28:G28" si="7">F29+F31</f>
        <v>2387.5</v>
      </c>
      <c r="G28" s="3">
        <f t="shared" si="7"/>
        <v>2370.1</v>
      </c>
      <c r="H28" s="3">
        <f t="shared" si="2"/>
        <v>99.271204188481676</v>
      </c>
    </row>
    <row r="29" spans="1:8" ht="60" x14ac:dyDescent="0.2">
      <c r="A29" s="6" t="s">
        <v>390</v>
      </c>
      <c r="B29" s="5" t="s">
        <v>387</v>
      </c>
      <c r="C29" s="5" t="s">
        <v>389</v>
      </c>
      <c r="D29" s="20" t="s">
        <v>373</v>
      </c>
      <c r="E29" s="5" t="s">
        <v>391</v>
      </c>
      <c r="F29" s="3">
        <f t="shared" ref="F29:G29" si="8">F30</f>
        <v>2351.6</v>
      </c>
      <c r="G29" s="3">
        <f t="shared" si="8"/>
        <v>2335</v>
      </c>
      <c r="H29" s="3">
        <f t="shared" si="2"/>
        <v>99.294097635652321</v>
      </c>
    </row>
    <row r="30" spans="1:8" ht="30" x14ac:dyDescent="0.2">
      <c r="A30" s="6" t="s">
        <v>392</v>
      </c>
      <c r="B30" s="5" t="s">
        <v>387</v>
      </c>
      <c r="C30" s="5" t="s">
        <v>389</v>
      </c>
      <c r="D30" s="20" t="s">
        <v>373</v>
      </c>
      <c r="E30" s="5" t="s">
        <v>393</v>
      </c>
      <c r="F30" s="3">
        <f>Ведомственная!G23</f>
        <v>2351.6</v>
      </c>
      <c r="G30" s="3">
        <f>Ведомственная!H23</f>
        <v>2335</v>
      </c>
      <c r="H30" s="3">
        <f t="shared" si="2"/>
        <v>99.294097635652321</v>
      </c>
    </row>
    <row r="31" spans="1:8" ht="30" x14ac:dyDescent="0.2">
      <c r="A31" s="6" t="s">
        <v>394</v>
      </c>
      <c r="B31" s="5" t="s">
        <v>387</v>
      </c>
      <c r="C31" s="5" t="s">
        <v>389</v>
      </c>
      <c r="D31" s="20" t="s">
        <v>373</v>
      </c>
      <c r="E31" s="5" t="s">
        <v>395</v>
      </c>
      <c r="F31" s="3">
        <f t="shared" ref="F31:G31" si="9">F32</f>
        <v>35.900000000000006</v>
      </c>
      <c r="G31" s="3">
        <f t="shared" si="9"/>
        <v>35.1</v>
      </c>
      <c r="H31" s="3">
        <f t="shared" si="2"/>
        <v>97.771587743732582</v>
      </c>
    </row>
    <row r="32" spans="1:8" ht="30" x14ac:dyDescent="0.2">
      <c r="A32" s="6" t="s">
        <v>396</v>
      </c>
      <c r="B32" s="5" t="s">
        <v>387</v>
      </c>
      <c r="C32" s="5" t="s">
        <v>389</v>
      </c>
      <c r="D32" s="20" t="s">
        <v>373</v>
      </c>
      <c r="E32" s="5" t="s">
        <v>397</v>
      </c>
      <c r="F32" s="3">
        <f>Ведомственная!G25</f>
        <v>35.900000000000006</v>
      </c>
      <c r="G32" s="3">
        <f>Ведомственная!H25</f>
        <v>35.1</v>
      </c>
      <c r="H32" s="3">
        <f t="shared" si="2"/>
        <v>97.771587743732582</v>
      </c>
    </row>
    <row r="33" spans="1:8" ht="45" x14ac:dyDescent="0.2">
      <c r="A33" s="4" t="s">
        <v>406</v>
      </c>
      <c r="B33" s="5" t="s">
        <v>387</v>
      </c>
      <c r="C33" s="5" t="s">
        <v>407</v>
      </c>
      <c r="D33" s="5"/>
      <c r="E33" s="5"/>
      <c r="F33" s="3">
        <f>F34+F48+F58+F42+F68</f>
        <v>105270.00000000001</v>
      </c>
      <c r="G33" s="3">
        <f>G34+G48+G58+G42+G68</f>
        <v>103231.10000000002</v>
      </c>
      <c r="H33" s="3">
        <f t="shared" si="2"/>
        <v>98.063170893891908</v>
      </c>
    </row>
    <row r="34" spans="1:8" x14ac:dyDescent="0.2">
      <c r="A34" s="21" t="s">
        <v>71</v>
      </c>
      <c r="B34" s="5" t="s">
        <v>387</v>
      </c>
      <c r="C34" s="5" t="s">
        <v>407</v>
      </c>
      <c r="D34" s="20" t="s">
        <v>72</v>
      </c>
      <c r="E34" s="5"/>
      <c r="F34" s="3">
        <f t="shared" ref="F34:G36" si="10">F35</f>
        <v>2132</v>
      </c>
      <c r="G34" s="3">
        <f t="shared" si="10"/>
        <v>2078.3000000000002</v>
      </c>
      <c r="H34" s="3">
        <f t="shared" si="2"/>
        <v>97.481238273921207</v>
      </c>
    </row>
    <row r="35" spans="1:8" x14ac:dyDescent="0.2">
      <c r="A35" s="21" t="s">
        <v>73</v>
      </c>
      <c r="B35" s="5" t="s">
        <v>387</v>
      </c>
      <c r="C35" s="5" t="s">
        <v>407</v>
      </c>
      <c r="D35" s="20" t="s">
        <v>74</v>
      </c>
      <c r="E35" s="5"/>
      <c r="F35" s="3">
        <f t="shared" si="10"/>
        <v>2132</v>
      </c>
      <c r="G35" s="3">
        <f t="shared" si="10"/>
        <v>2078.3000000000002</v>
      </c>
      <c r="H35" s="3">
        <f t="shared" si="2"/>
        <v>97.481238273921207</v>
      </c>
    </row>
    <row r="36" spans="1:8" ht="60" x14ac:dyDescent="0.2">
      <c r="A36" s="21" t="s">
        <v>75</v>
      </c>
      <c r="B36" s="5" t="s">
        <v>387</v>
      </c>
      <c r="C36" s="5" t="s">
        <v>407</v>
      </c>
      <c r="D36" s="20" t="s">
        <v>76</v>
      </c>
      <c r="E36" s="5"/>
      <c r="F36" s="3">
        <f t="shared" si="10"/>
        <v>2132</v>
      </c>
      <c r="G36" s="3">
        <f t="shared" si="10"/>
        <v>2078.3000000000002</v>
      </c>
      <c r="H36" s="3">
        <f t="shared" si="2"/>
        <v>97.481238273921207</v>
      </c>
    </row>
    <row r="37" spans="1:8" ht="30" x14ac:dyDescent="0.2">
      <c r="A37" s="25" t="s">
        <v>79</v>
      </c>
      <c r="B37" s="5" t="s">
        <v>387</v>
      </c>
      <c r="C37" s="5" t="s">
        <v>407</v>
      </c>
      <c r="D37" s="20" t="s">
        <v>80</v>
      </c>
      <c r="E37" s="5"/>
      <c r="F37" s="3">
        <f t="shared" ref="F37:G37" si="11">F38+F40</f>
        <v>2132</v>
      </c>
      <c r="G37" s="3">
        <f t="shared" si="11"/>
        <v>2078.3000000000002</v>
      </c>
      <c r="H37" s="3">
        <f t="shared" si="2"/>
        <v>97.481238273921207</v>
      </c>
    </row>
    <row r="38" spans="1:8" ht="60" x14ac:dyDescent="0.2">
      <c r="A38" s="6" t="s">
        <v>390</v>
      </c>
      <c r="B38" s="5" t="s">
        <v>387</v>
      </c>
      <c r="C38" s="5" t="s">
        <v>407</v>
      </c>
      <c r="D38" s="20" t="s">
        <v>80</v>
      </c>
      <c r="E38" s="5" t="s">
        <v>391</v>
      </c>
      <c r="F38" s="3">
        <f t="shared" ref="F38:G38" si="12">F39</f>
        <v>1827.6</v>
      </c>
      <c r="G38" s="3">
        <f t="shared" si="12"/>
        <v>1825.9</v>
      </c>
      <c r="H38" s="3">
        <f t="shared" si="2"/>
        <v>99.906981834099369</v>
      </c>
    </row>
    <row r="39" spans="1:8" ht="30" x14ac:dyDescent="0.2">
      <c r="A39" s="6" t="s">
        <v>392</v>
      </c>
      <c r="B39" s="5" t="s">
        <v>387</v>
      </c>
      <c r="C39" s="5" t="s">
        <v>407</v>
      </c>
      <c r="D39" s="20" t="s">
        <v>80</v>
      </c>
      <c r="E39" s="5" t="s">
        <v>393</v>
      </c>
      <c r="F39" s="3">
        <f>Ведомственная!G41</f>
        <v>1827.6</v>
      </c>
      <c r="G39" s="3">
        <f>Ведомственная!H41</f>
        <v>1825.9</v>
      </c>
      <c r="H39" s="3">
        <f t="shared" si="2"/>
        <v>99.906981834099369</v>
      </c>
    </row>
    <row r="40" spans="1:8" ht="30" x14ac:dyDescent="0.2">
      <c r="A40" s="6" t="s">
        <v>394</v>
      </c>
      <c r="B40" s="5" t="s">
        <v>387</v>
      </c>
      <c r="C40" s="5" t="s">
        <v>407</v>
      </c>
      <c r="D40" s="20" t="s">
        <v>80</v>
      </c>
      <c r="E40" s="5" t="s">
        <v>395</v>
      </c>
      <c r="F40" s="3">
        <f t="shared" ref="F40:G40" si="13">F41</f>
        <v>304.39999999999998</v>
      </c>
      <c r="G40" s="3">
        <f t="shared" si="13"/>
        <v>252.4</v>
      </c>
      <c r="H40" s="3">
        <f t="shared" si="2"/>
        <v>82.917214191852821</v>
      </c>
    </row>
    <row r="41" spans="1:8" ht="30" x14ac:dyDescent="0.2">
      <c r="A41" s="6" t="s">
        <v>396</v>
      </c>
      <c r="B41" s="5" t="s">
        <v>387</v>
      </c>
      <c r="C41" s="5" t="s">
        <v>407</v>
      </c>
      <c r="D41" s="20" t="s">
        <v>80</v>
      </c>
      <c r="E41" s="5" t="s">
        <v>397</v>
      </c>
      <c r="F41" s="3">
        <f>Ведомственная!G43</f>
        <v>304.39999999999998</v>
      </c>
      <c r="G41" s="3">
        <f>Ведомственная!H43</f>
        <v>252.4</v>
      </c>
      <c r="H41" s="3">
        <f t="shared" si="2"/>
        <v>82.917214191852821</v>
      </c>
    </row>
    <row r="42" spans="1:8" x14ac:dyDescent="0.2">
      <c r="A42" s="21" t="s">
        <v>203</v>
      </c>
      <c r="B42" s="5" t="s">
        <v>387</v>
      </c>
      <c r="C42" s="5" t="s">
        <v>407</v>
      </c>
      <c r="D42" s="20" t="s">
        <v>204</v>
      </c>
      <c r="E42" s="5"/>
      <c r="F42" s="3">
        <f t="shared" ref="F42:G46" si="14">F43</f>
        <v>3500</v>
      </c>
      <c r="G42" s="3">
        <f t="shared" si="14"/>
        <v>3431.8</v>
      </c>
      <c r="H42" s="3">
        <f t="shared" si="2"/>
        <v>98.051428571428573</v>
      </c>
    </row>
    <row r="43" spans="1:8" x14ac:dyDescent="0.2">
      <c r="A43" s="21" t="s">
        <v>205</v>
      </c>
      <c r="B43" s="5" t="s">
        <v>387</v>
      </c>
      <c r="C43" s="5" t="s">
        <v>407</v>
      </c>
      <c r="D43" s="20" t="s">
        <v>206</v>
      </c>
      <c r="E43" s="5"/>
      <c r="F43" s="3">
        <f t="shared" si="14"/>
        <v>3500</v>
      </c>
      <c r="G43" s="3">
        <f t="shared" si="14"/>
        <v>3431.8</v>
      </c>
      <c r="H43" s="3">
        <f t="shared" si="2"/>
        <v>98.051428571428573</v>
      </c>
    </row>
    <row r="44" spans="1:8" ht="45" x14ac:dyDescent="0.2">
      <c r="A44" s="23" t="s">
        <v>207</v>
      </c>
      <c r="B44" s="5" t="s">
        <v>387</v>
      </c>
      <c r="C44" s="5" t="s">
        <v>407</v>
      </c>
      <c r="D44" s="20" t="s">
        <v>208</v>
      </c>
      <c r="E44" s="5"/>
      <c r="F44" s="3">
        <f t="shared" si="14"/>
        <v>3500</v>
      </c>
      <c r="G44" s="3">
        <f t="shared" si="14"/>
        <v>3431.8</v>
      </c>
      <c r="H44" s="3">
        <f t="shared" si="2"/>
        <v>98.051428571428573</v>
      </c>
    </row>
    <row r="45" spans="1:8" ht="90" x14ac:dyDescent="0.2">
      <c r="A45" s="23" t="s">
        <v>209</v>
      </c>
      <c r="B45" s="5" t="s">
        <v>387</v>
      </c>
      <c r="C45" s="5" t="s">
        <v>407</v>
      </c>
      <c r="D45" s="20" t="s">
        <v>210</v>
      </c>
      <c r="E45" s="5"/>
      <c r="F45" s="3">
        <f t="shared" si="14"/>
        <v>3500</v>
      </c>
      <c r="G45" s="3">
        <f t="shared" si="14"/>
        <v>3431.8</v>
      </c>
      <c r="H45" s="3">
        <f t="shared" si="2"/>
        <v>98.051428571428573</v>
      </c>
    </row>
    <row r="46" spans="1:8" ht="30" x14ac:dyDescent="0.2">
      <c r="A46" s="6" t="s">
        <v>394</v>
      </c>
      <c r="B46" s="5" t="s">
        <v>387</v>
      </c>
      <c r="C46" s="5" t="s">
        <v>407</v>
      </c>
      <c r="D46" s="20" t="s">
        <v>210</v>
      </c>
      <c r="E46" s="5" t="s">
        <v>395</v>
      </c>
      <c r="F46" s="3">
        <f t="shared" si="14"/>
        <v>3500</v>
      </c>
      <c r="G46" s="3">
        <f t="shared" si="14"/>
        <v>3431.8</v>
      </c>
      <c r="H46" s="3">
        <f t="shared" si="2"/>
        <v>98.051428571428573</v>
      </c>
    </row>
    <row r="47" spans="1:8" ht="30" x14ac:dyDescent="0.2">
      <c r="A47" s="6" t="s">
        <v>396</v>
      </c>
      <c r="B47" s="5" t="s">
        <v>387</v>
      </c>
      <c r="C47" s="5" t="s">
        <v>407</v>
      </c>
      <c r="D47" s="20" t="s">
        <v>210</v>
      </c>
      <c r="E47" s="5" t="s">
        <v>397</v>
      </c>
      <c r="F47" s="3">
        <f>Ведомственная!G49</f>
        <v>3500</v>
      </c>
      <c r="G47" s="3">
        <f>Ведомственная!H49</f>
        <v>3431.8</v>
      </c>
      <c r="H47" s="3">
        <f t="shared" si="2"/>
        <v>98.051428571428573</v>
      </c>
    </row>
    <row r="48" spans="1:8" ht="30" x14ac:dyDescent="0.2">
      <c r="A48" s="21" t="s">
        <v>213</v>
      </c>
      <c r="B48" s="5" t="s">
        <v>387</v>
      </c>
      <c r="C48" s="5" t="s">
        <v>407</v>
      </c>
      <c r="D48" s="20" t="s">
        <v>214</v>
      </c>
      <c r="E48" s="5"/>
      <c r="F48" s="3">
        <f t="shared" ref="F48:G48" si="15">F49</f>
        <v>89567.6</v>
      </c>
      <c r="G48" s="3">
        <f t="shared" si="15"/>
        <v>87885.000000000015</v>
      </c>
      <c r="H48" s="3">
        <f t="shared" si="2"/>
        <v>98.121418905943685</v>
      </c>
    </row>
    <row r="49" spans="1:8" x14ac:dyDescent="0.2">
      <c r="A49" s="21" t="s">
        <v>231</v>
      </c>
      <c r="B49" s="5" t="s">
        <v>387</v>
      </c>
      <c r="C49" s="5" t="s">
        <v>407</v>
      </c>
      <c r="D49" s="20" t="s">
        <v>232</v>
      </c>
      <c r="E49" s="5"/>
      <c r="F49" s="3">
        <f t="shared" ref="F49:G50" si="16">F50</f>
        <v>89567.6</v>
      </c>
      <c r="G49" s="3">
        <f t="shared" si="16"/>
        <v>87885.000000000015</v>
      </c>
      <c r="H49" s="3">
        <f t="shared" si="2"/>
        <v>98.121418905943685</v>
      </c>
    </row>
    <row r="50" spans="1:8" ht="30" x14ac:dyDescent="0.2">
      <c r="A50" s="21" t="s">
        <v>27</v>
      </c>
      <c r="B50" s="5" t="s">
        <v>387</v>
      </c>
      <c r="C50" s="5" t="s">
        <v>407</v>
      </c>
      <c r="D50" s="20" t="s">
        <v>233</v>
      </c>
      <c r="E50" s="5"/>
      <c r="F50" s="3">
        <f t="shared" si="16"/>
        <v>89567.6</v>
      </c>
      <c r="G50" s="3">
        <f t="shared" si="16"/>
        <v>87885.000000000015</v>
      </c>
      <c r="H50" s="3">
        <f t="shared" si="2"/>
        <v>98.121418905943685</v>
      </c>
    </row>
    <row r="51" spans="1:8" x14ac:dyDescent="0.2">
      <c r="A51" s="21" t="s">
        <v>236</v>
      </c>
      <c r="B51" s="5" t="s">
        <v>387</v>
      </c>
      <c r="C51" s="5" t="s">
        <v>407</v>
      </c>
      <c r="D51" s="20" t="s">
        <v>237</v>
      </c>
      <c r="E51" s="30"/>
      <c r="F51" s="3">
        <f t="shared" ref="F51:G51" si="17">F52+F54+F56</f>
        <v>89567.6</v>
      </c>
      <c r="G51" s="3">
        <f t="shared" si="17"/>
        <v>87885.000000000015</v>
      </c>
      <c r="H51" s="3">
        <f t="shared" si="2"/>
        <v>98.121418905943685</v>
      </c>
    </row>
    <row r="52" spans="1:8" ht="60" x14ac:dyDescent="0.2">
      <c r="A52" s="6" t="s">
        <v>390</v>
      </c>
      <c r="B52" s="5" t="s">
        <v>387</v>
      </c>
      <c r="C52" s="5" t="s">
        <v>407</v>
      </c>
      <c r="D52" s="20" t="s">
        <v>237</v>
      </c>
      <c r="E52" s="5" t="s">
        <v>391</v>
      </c>
      <c r="F52" s="3">
        <f t="shared" ref="F52:G52" si="18">F53</f>
        <v>77476.2</v>
      </c>
      <c r="G52" s="3">
        <f t="shared" si="18"/>
        <v>77145.8</v>
      </c>
      <c r="H52" s="3">
        <f t="shared" si="2"/>
        <v>99.57354645684741</v>
      </c>
    </row>
    <row r="53" spans="1:8" ht="30" x14ac:dyDescent="0.2">
      <c r="A53" s="6" t="s">
        <v>392</v>
      </c>
      <c r="B53" s="5" t="s">
        <v>387</v>
      </c>
      <c r="C53" s="5" t="s">
        <v>407</v>
      </c>
      <c r="D53" s="20" t="s">
        <v>237</v>
      </c>
      <c r="E53" s="5" t="s">
        <v>393</v>
      </c>
      <c r="F53" s="3">
        <f>Ведомственная!G55</f>
        <v>77476.2</v>
      </c>
      <c r="G53" s="3">
        <f>Ведомственная!H55</f>
        <v>77145.8</v>
      </c>
      <c r="H53" s="3">
        <f t="shared" si="2"/>
        <v>99.57354645684741</v>
      </c>
    </row>
    <row r="54" spans="1:8" ht="30" x14ac:dyDescent="0.2">
      <c r="A54" s="6" t="s">
        <v>394</v>
      </c>
      <c r="B54" s="5" t="s">
        <v>387</v>
      </c>
      <c r="C54" s="5" t="s">
        <v>407</v>
      </c>
      <c r="D54" s="20" t="s">
        <v>237</v>
      </c>
      <c r="E54" s="5" t="s">
        <v>395</v>
      </c>
      <c r="F54" s="3">
        <f t="shared" ref="F54:G54" si="19">F55</f>
        <v>10317.799999999999</v>
      </c>
      <c r="G54" s="3">
        <f t="shared" si="19"/>
        <v>9256.6</v>
      </c>
      <c r="H54" s="3">
        <f t="shared" si="2"/>
        <v>89.714861695322654</v>
      </c>
    </row>
    <row r="55" spans="1:8" ht="30" x14ac:dyDescent="0.2">
      <c r="A55" s="6" t="s">
        <v>396</v>
      </c>
      <c r="B55" s="5" t="s">
        <v>387</v>
      </c>
      <c r="C55" s="5" t="s">
        <v>407</v>
      </c>
      <c r="D55" s="20" t="s">
        <v>237</v>
      </c>
      <c r="E55" s="5" t="s">
        <v>397</v>
      </c>
      <c r="F55" s="3">
        <f>Ведомственная!G57</f>
        <v>10317.799999999999</v>
      </c>
      <c r="G55" s="3">
        <f>Ведомственная!H57</f>
        <v>9256.6</v>
      </c>
      <c r="H55" s="3">
        <f t="shared" si="2"/>
        <v>89.714861695322654</v>
      </c>
    </row>
    <row r="56" spans="1:8" x14ac:dyDescent="0.2">
      <c r="A56" s="6" t="s">
        <v>398</v>
      </c>
      <c r="B56" s="5" t="s">
        <v>387</v>
      </c>
      <c r="C56" s="5" t="s">
        <v>407</v>
      </c>
      <c r="D56" s="20" t="s">
        <v>237</v>
      </c>
      <c r="E56" s="5" t="s">
        <v>399</v>
      </c>
      <c r="F56" s="3">
        <f t="shared" ref="F56:G56" si="20">F57</f>
        <v>1773.6</v>
      </c>
      <c r="G56" s="3">
        <f t="shared" si="20"/>
        <v>1482.6</v>
      </c>
      <c r="H56" s="3">
        <f t="shared" si="2"/>
        <v>83.592692828146141</v>
      </c>
    </row>
    <row r="57" spans="1:8" x14ac:dyDescent="0.2">
      <c r="A57" s="48" t="s">
        <v>400</v>
      </c>
      <c r="B57" s="5" t="s">
        <v>387</v>
      </c>
      <c r="C57" s="5" t="s">
        <v>407</v>
      </c>
      <c r="D57" s="20" t="s">
        <v>237</v>
      </c>
      <c r="E57" s="5" t="s">
        <v>401</v>
      </c>
      <c r="F57" s="3">
        <f>Ведомственная!G59</f>
        <v>1773.6</v>
      </c>
      <c r="G57" s="3">
        <f>Ведомственная!H59</f>
        <v>1482.6</v>
      </c>
      <c r="H57" s="3">
        <f t="shared" si="2"/>
        <v>83.592692828146141</v>
      </c>
    </row>
    <row r="58" spans="1:8" ht="45" x14ac:dyDescent="0.2">
      <c r="A58" s="21" t="s">
        <v>247</v>
      </c>
      <c r="B58" s="5" t="s">
        <v>387</v>
      </c>
      <c r="C58" s="5" t="s">
        <v>407</v>
      </c>
      <c r="D58" s="20" t="s">
        <v>248</v>
      </c>
      <c r="E58" s="30"/>
      <c r="F58" s="3">
        <f t="shared" ref="F58:G58" si="21">F59</f>
        <v>7327.3</v>
      </c>
      <c r="G58" s="3">
        <f t="shared" si="21"/>
        <v>7092.9</v>
      </c>
      <c r="H58" s="3">
        <f t="shared" si="2"/>
        <v>96.801004462762535</v>
      </c>
    </row>
    <row r="59" spans="1:8" ht="45" x14ac:dyDescent="0.2">
      <c r="A59" s="21" t="s">
        <v>249</v>
      </c>
      <c r="B59" s="5" t="s">
        <v>387</v>
      </c>
      <c r="C59" s="5" t="s">
        <v>407</v>
      </c>
      <c r="D59" s="20" t="s">
        <v>250</v>
      </c>
      <c r="E59" s="30"/>
      <c r="F59" s="3">
        <f t="shared" ref="F59:G59" si="22">F60+F64</f>
        <v>7327.3</v>
      </c>
      <c r="G59" s="3">
        <f t="shared" si="22"/>
        <v>7092.9</v>
      </c>
      <c r="H59" s="3">
        <f t="shared" si="2"/>
        <v>96.801004462762535</v>
      </c>
    </row>
    <row r="60" spans="1:8" ht="45" x14ac:dyDescent="0.2">
      <c r="A60" s="25" t="s">
        <v>251</v>
      </c>
      <c r="B60" s="5" t="s">
        <v>387</v>
      </c>
      <c r="C60" s="5" t="s">
        <v>407</v>
      </c>
      <c r="D60" s="20" t="s">
        <v>252</v>
      </c>
      <c r="E60" s="30"/>
      <c r="F60" s="3">
        <f t="shared" ref="F60:G62" si="23">F61</f>
        <v>7127.3</v>
      </c>
      <c r="G60" s="3">
        <f t="shared" si="23"/>
        <v>6960.5</v>
      </c>
      <c r="H60" s="3">
        <f t="shared" si="2"/>
        <v>97.659702832769767</v>
      </c>
    </row>
    <row r="61" spans="1:8" ht="135" x14ac:dyDescent="0.2">
      <c r="A61" s="25" t="s">
        <v>515</v>
      </c>
      <c r="B61" s="5" t="s">
        <v>387</v>
      </c>
      <c r="C61" s="5" t="s">
        <v>407</v>
      </c>
      <c r="D61" s="41" t="s">
        <v>253</v>
      </c>
      <c r="E61" s="30"/>
      <c r="F61" s="3">
        <f t="shared" si="23"/>
        <v>7127.3</v>
      </c>
      <c r="G61" s="3">
        <f t="shared" si="23"/>
        <v>6960.5</v>
      </c>
      <c r="H61" s="3">
        <f t="shared" si="2"/>
        <v>97.659702832769767</v>
      </c>
    </row>
    <row r="62" spans="1:8" ht="30" x14ac:dyDescent="0.2">
      <c r="A62" s="6" t="s">
        <v>394</v>
      </c>
      <c r="B62" s="5" t="s">
        <v>387</v>
      </c>
      <c r="C62" s="5" t="s">
        <v>407</v>
      </c>
      <c r="D62" s="41" t="s">
        <v>253</v>
      </c>
      <c r="E62" s="5" t="s">
        <v>395</v>
      </c>
      <c r="F62" s="3">
        <f t="shared" si="23"/>
        <v>7127.3</v>
      </c>
      <c r="G62" s="3">
        <f t="shared" si="23"/>
        <v>6960.5</v>
      </c>
      <c r="H62" s="3">
        <f t="shared" si="2"/>
        <v>97.659702832769767</v>
      </c>
    </row>
    <row r="63" spans="1:8" ht="30" x14ac:dyDescent="0.2">
      <c r="A63" s="6" t="s">
        <v>396</v>
      </c>
      <c r="B63" s="5" t="s">
        <v>387</v>
      </c>
      <c r="C63" s="5" t="s">
        <v>407</v>
      </c>
      <c r="D63" s="41" t="s">
        <v>253</v>
      </c>
      <c r="E63" s="5" t="s">
        <v>397</v>
      </c>
      <c r="F63" s="3">
        <f>Ведомственная!G65</f>
        <v>7127.3</v>
      </c>
      <c r="G63" s="3">
        <f>Ведомственная!H65</f>
        <v>6960.5</v>
      </c>
      <c r="H63" s="3">
        <f t="shared" si="2"/>
        <v>97.659702832769767</v>
      </c>
    </row>
    <row r="64" spans="1:8" ht="30" x14ac:dyDescent="0.2">
      <c r="A64" s="25" t="s">
        <v>256</v>
      </c>
      <c r="B64" s="5" t="s">
        <v>387</v>
      </c>
      <c r="C64" s="5" t="s">
        <v>407</v>
      </c>
      <c r="D64" s="20" t="s">
        <v>257</v>
      </c>
      <c r="E64" s="5"/>
      <c r="F64" s="3">
        <f t="shared" ref="F64:G66" si="24">F65</f>
        <v>200</v>
      </c>
      <c r="G64" s="3">
        <f t="shared" si="24"/>
        <v>132.4</v>
      </c>
      <c r="H64" s="3">
        <f t="shared" si="2"/>
        <v>66.2</v>
      </c>
    </row>
    <row r="65" spans="1:8" ht="60" x14ac:dyDescent="0.2">
      <c r="A65" s="26" t="s">
        <v>258</v>
      </c>
      <c r="B65" s="5" t="s">
        <v>387</v>
      </c>
      <c r="C65" s="5" t="s">
        <v>407</v>
      </c>
      <c r="D65" s="20" t="s">
        <v>259</v>
      </c>
      <c r="E65" s="5"/>
      <c r="F65" s="3">
        <f t="shared" si="24"/>
        <v>200</v>
      </c>
      <c r="G65" s="3">
        <f t="shared" si="24"/>
        <v>132.4</v>
      </c>
      <c r="H65" s="3">
        <f t="shared" si="2"/>
        <v>66.2</v>
      </c>
    </row>
    <row r="66" spans="1:8" ht="30" x14ac:dyDescent="0.2">
      <c r="A66" s="6" t="s">
        <v>394</v>
      </c>
      <c r="B66" s="5" t="s">
        <v>387</v>
      </c>
      <c r="C66" s="5" t="s">
        <v>407</v>
      </c>
      <c r="D66" s="20" t="s">
        <v>259</v>
      </c>
      <c r="E66" s="5" t="s">
        <v>395</v>
      </c>
      <c r="F66" s="3">
        <f t="shared" si="24"/>
        <v>200</v>
      </c>
      <c r="G66" s="3">
        <f t="shared" si="24"/>
        <v>132.4</v>
      </c>
      <c r="H66" s="3">
        <f t="shared" si="2"/>
        <v>66.2</v>
      </c>
    </row>
    <row r="67" spans="1:8" ht="30" x14ac:dyDescent="0.2">
      <c r="A67" s="6" t="s">
        <v>396</v>
      </c>
      <c r="B67" s="5" t="s">
        <v>387</v>
      </c>
      <c r="C67" s="5" t="s">
        <v>407</v>
      </c>
      <c r="D67" s="20" t="s">
        <v>259</v>
      </c>
      <c r="E67" s="5" t="s">
        <v>397</v>
      </c>
      <c r="F67" s="3">
        <f>Ведомственная!G69</f>
        <v>200</v>
      </c>
      <c r="G67" s="3">
        <f>Ведомственная!H69</f>
        <v>132.4</v>
      </c>
      <c r="H67" s="3">
        <f t="shared" si="2"/>
        <v>66.2</v>
      </c>
    </row>
    <row r="68" spans="1:8" x14ac:dyDescent="0.2">
      <c r="A68" s="21" t="s">
        <v>378</v>
      </c>
      <c r="B68" s="5" t="s">
        <v>387</v>
      </c>
      <c r="C68" s="5" t="s">
        <v>407</v>
      </c>
      <c r="D68" s="20" t="s">
        <v>379</v>
      </c>
      <c r="E68" s="5"/>
      <c r="F68" s="3">
        <f>F74+F69</f>
        <v>2743.1</v>
      </c>
      <c r="G68" s="3">
        <f>G74+G69</f>
        <v>2743.1</v>
      </c>
      <c r="H68" s="3">
        <f t="shared" si="2"/>
        <v>100</v>
      </c>
    </row>
    <row r="69" spans="1:8" x14ac:dyDescent="0.2">
      <c r="A69" s="6" t="s">
        <v>577</v>
      </c>
      <c r="B69" s="5" t="s">
        <v>387</v>
      </c>
      <c r="C69" s="5" t="s">
        <v>407</v>
      </c>
      <c r="D69" s="20" t="s">
        <v>575</v>
      </c>
      <c r="E69" s="5"/>
      <c r="F69" s="3">
        <f>F70+F72</f>
        <v>88.100000000000009</v>
      </c>
      <c r="G69" s="3">
        <f>G70+G72</f>
        <v>88.100000000000009</v>
      </c>
      <c r="H69" s="3">
        <f t="shared" si="2"/>
        <v>100</v>
      </c>
    </row>
    <row r="70" spans="1:8" ht="30" x14ac:dyDescent="0.2">
      <c r="A70" s="6" t="s">
        <v>394</v>
      </c>
      <c r="B70" s="5" t="s">
        <v>387</v>
      </c>
      <c r="C70" s="5" t="s">
        <v>407</v>
      </c>
      <c r="D70" s="20" t="s">
        <v>575</v>
      </c>
      <c r="E70" s="5" t="s">
        <v>395</v>
      </c>
      <c r="F70" s="3">
        <f>F71</f>
        <v>84.7</v>
      </c>
      <c r="G70" s="3">
        <f>G71</f>
        <v>84.7</v>
      </c>
      <c r="H70" s="3">
        <f t="shared" si="2"/>
        <v>100</v>
      </c>
    </row>
    <row r="71" spans="1:8" ht="30" x14ac:dyDescent="0.2">
      <c r="A71" s="6" t="s">
        <v>396</v>
      </c>
      <c r="B71" s="5" t="s">
        <v>387</v>
      </c>
      <c r="C71" s="5" t="s">
        <v>407</v>
      </c>
      <c r="D71" s="20" t="s">
        <v>575</v>
      </c>
      <c r="E71" s="5" t="s">
        <v>397</v>
      </c>
      <c r="F71" s="3">
        <f>Ведомственная!G73</f>
        <v>84.7</v>
      </c>
      <c r="G71" s="3">
        <f>Ведомственная!H73</f>
        <v>84.7</v>
      </c>
      <c r="H71" s="3">
        <f t="shared" si="2"/>
        <v>100</v>
      </c>
    </row>
    <row r="72" spans="1:8" x14ac:dyDescent="0.2">
      <c r="A72" s="10" t="s">
        <v>398</v>
      </c>
      <c r="B72" s="5" t="s">
        <v>387</v>
      </c>
      <c r="C72" s="5" t="s">
        <v>407</v>
      </c>
      <c r="D72" s="20" t="s">
        <v>575</v>
      </c>
      <c r="E72" s="5" t="s">
        <v>399</v>
      </c>
      <c r="F72" s="3">
        <f>F73</f>
        <v>3.4</v>
      </c>
      <c r="G72" s="3">
        <f>G73</f>
        <v>3.4</v>
      </c>
      <c r="H72" s="3">
        <f t="shared" si="2"/>
        <v>100</v>
      </c>
    </row>
    <row r="73" spans="1:8" x14ac:dyDescent="0.2">
      <c r="A73" s="21" t="s">
        <v>578</v>
      </c>
      <c r="B73" s="5" t="s">
        <v>387</v>
      </c>
      <c r="C73" s="5" t="s">
        <v>407</v>
      </c>
      <c r="D73" s="20" t="s">
        <v>575</v>
      </c>
      <c r="E73" s="5" t="s">
        <v>576</v>
      </c>
      <c r="F73" s="3">
        <f>Ведомственная!G75</f>
        <v>3.4</v>
      </c>
      <c r="G73" s="3">
        <f>Ведомственная!H75</f>
        <v>3.4</v>
      </c>
      <c r="H73" s="3">
        <f t="shared" si="2"/>
        <v>100</v>
      </c>
    </row>
    <row r="74" spans="1:8" x14ac:dyDescent="0.2">
      <c r="A74" s="21" t="s">
        <v>536</v>
      </c>
      <c r="B74" s="5" t="s">
        <v>387</v>
      </c>
      <c r="C74" s="5" t="s">
        <v>407</v>
      </c>
      <c r="D74" s="20" t="s">
        <v>537</v>
      </c>
      <c r="E74" s="5"/>
      <c r="F74" s="3">
        <f>F75</f>
        <v>2655</v>
      </c>
      <c r="G74" s="3">
        <f>G75</f>
        <v>2655</v>
      </c>
      <c r="H74" s="3">
        <f t="shared" si="2"/>
        <v>100</v>
      </c>
    </row>
    <row r="75" spans="1:8" ht="30" x14ac:dyDescent="0.2">
      <c r="A75" s="6" t="s">
        <v>394</v>
      </c>
      <c r="B75" s="5" t="s">
        <v>387</v>
      </c>
      <c r="C75" s="5" t="s">
        <v>407</v>
      </c>
      <c r="D75" s="20" t="s">
        <v>537</v>
      </c>
      <c r="E75" s="5" t="s">
        <v>395</v>
      </c>
      <c r="F75" s="3">
        <f>F76</f>
        <v>2655</v>
      </c>
      <c r="G75" s="3">
        <f>G76</f>
        <v>2655</v>
      </c>
      <c r="H75" s="3">
        <f t="shared" si="2"/>
        <v>100</v>
      </c>
    </row>
    <row r="76" spans="1:8" ht="30" x14ac:dyDescent="0.2">
      <c r="A76" s="6" t="s">
        <v>396</v>
      </c>
      <c r="B76" s="5" t="s">
        <v>387</v>
      </c>
      <c r="C76" s="5" t="s">
        <v>407</v>
      </c>
      <c r="D76" s="20" t="s">
        <v>537</v>
      </c>
      <c r="E76" s="5" t="s">
        <v>397</v>
      </c>
      <c r="F76" s="3">
        <f>Ведомственная!G78</f>
        <v>2655</v>
      </c>
      <c r="G76" s="3">
        <f>Ведомственная!H78</f>
        <v>2655</v>
      </c>
      <c r="H76" s="3">
        <f t="shared" si="2"/>
        <v>100</v>
      </c>
    </row>
    <row r="77" spans="1:8" ht="45" x14ac:dyDescent="0.2">
      <c r="A77" s="4" t="s">
        <v>472</v>
      </c>
      <c r="B77" s="5" t="s">
        <v>387</v>
      </c>
      <c r="C77" s="5" t="s">
        <v>445</v>
      </c>
      <c r="D77" s="5"/>
      <c r="E77" s="5"/>
      <c r="F77" s="3">
        <f t="shared" ref="F77:G77" si="25">F78+F88</f>
        <v>18074.900000000001</v>
      </c>
      <c r="G77" s="3">
        <f t="shared" si="25"/>
        <v>17919.099999999999</v>
      </c>
      <c r="H77" s="3">
        <f t="shared" si="2"/>
        <v>99.13803119242705</v>
      </c>
    </row>
    <row r="78" spans="1:8" ht="30" x14ac:dyDescent="0.2">
      <c r="A78" s="21" t="s">
        <v>213</v>
      </c>
      <c r="B78" s="5" t="s">
        <v>387</v>
      </c>
      <c r="C78" s="5" t="s">
        <v>445</v>
      </c>
      <c r="D78" s="5" t="s">
        <v>214</v>
      </c>
      <c r="E78" s="5"/>
      <c r="F78" s="3">
        <f t="shared" ref="F78:G80" si="26">F79</f>
        <v>12242</v>
      </c>
      <c r="G78" s="3">
        <f t="shared" si="26"/>
        <v>12172.699999999999</v>
      </c>
      <c r="H78" s="3">
        <f t="shared" ref="H78:H141" si="27">G78/F78*100</f>
        <v>99.433916026793</v>
      </c>
    </row>
    <row r="79" spans="1:8" x14ac:dyDescent="0.2">
      <c r="A79" s="21" t="s">
        <v>231</v>
      </c>
      <c r="B79" s="5" t="s">
        <v>387</v>
      </c>
      <c r="C79" s="5" t="s">
        <v>445</v>
      </c>
      <c r="D79" s="5" t="s">
        <v>232</v>
      </c>
      <c r="E79" s="5"/>
      <c r="F79" s="3">
        <f t="shared" si="26"/>
        <v>12242</v>
      </c>
      <c r="G79" s="3">
        <f t="shared" si="26"/>
        <v>12172.699999999999</v>
      </c>
      <c r="H79" s="3">
        <f t="shared" si="27"/>
        <v>99.433916026793</v>
      </c>
    </row>
    <row r="80" spans="1:8" ht="30" x14ac:dyDescent="0.2">
      <c r="A80" s="21" t="s">
        <v>27</v>
      </c>
      <c r="B80" s="5" t="s">
        <v>387</v>
      </c>
      <c r="C80" s="5" t="s">
        <v>445</v>
      </c>
      <c r="D80" s="5" t="s">
        <v>233</v>
      </c>
      <c r="E80" s="5"/>
      <c r="F80" s="3">
        <f t="shared" si="26"/>
        <v>12242</v>
      </c>
      <c r="G80" s="3">
        <f t="shared" si="26"/>
        <v>12172.699999999999</v>
      </c>
      <c r="H80" s="3">
        <f t="shared" si="27"/>
        <v>99.433916026793</v>
      </c>
    </row>
    <row r="81" spans="1:8" x14ac:dyDescent="0.2">
      <c r="A81" s="25" t="s">
        <v>239</v>
      </c>
      <c r="B81" s="5" t="s">
        <v>387</v>
      </c>
      <c r="C81" s="5" t="s">
        <v>445</v>
      </c>
      <c r="D81" s="20" t="s">
        <v>240</v>
      </c>
      <c r="E81" s="5"/>
      <c r="F81" s="3">
        <f t="shared" ref="F81:G81" si="28">F82+F84+F86</f>
        <v>12242</v>
      </c>
      <c r="G81" s="3">
        <f t="shared" si="28"/>
        <v>12172.699999999999</v>
      </c>
      <c r="H81" s="3">
        <f t="shared" si="27"/>
        <v>99.433916026793</v>
      </c>
    </row>
    <row r="82" spans="1:8" ht="60" x14ac:dyDescent="0.2">
      <c r="A82" s="6" t="s">
        <v>390</v>
      </c>
      <c r="B82" s="5" t="s">
        <v>387</v>
      </c>
      <c r="C82" s="5" t="s">
        <v>445</v>
      </c>
      <c r="D82" s="20" t="s">
        <v>240</v>
      </c>
      <c r="E82" s="5" t="s">
        <v>391</v>
      </c>
      <c r="F82" s="3">
        <f t="shared" ref="F82:G82" si="29">F83</f>
        <v>11405.3</v>
      </c>
      <c r="G82" s="3">
        <f t="shared" si="29"/>
        <v>11354.8</v>
      </c>
      <c r="H82" s="3">
        <f t="shared" si="27"/>
        <v>99.557223396140387</v>
      </c>
    </row>
    <row r="83" spans="1:8" ht="30" x14ac:dyDescent="0.2">
      <c r="A83" s="6" t="s">
        <v>392</v>
      </c>
      <c r="B83" s="5" t="s">
        <v>387</v>
      </c>
      <c r="C83" s="5" t="s">
        <v>445</v>
      </c>
      <c r="D83" s="20" t="s">
        <v>240</v>
      </c>
      <c r="E83" s="5" t="s">
        <v>393</v>
      </c>
      <c r="F83" s="3">
        <f>Ведомственная!G979</f>
        <v>11405.3</v>
      </c>
      <c r="G83" s="3">
        <f>Ведомственная!H979</f>
        <v>11354.8</v>
      </c>
      <c r="H83" s="3">
        <f t="shared" si="27"/>
        <v>99.557223396140387</v>
      </c>
    </row>
    <row r="84" spans="1:8" ht="30" x14ac:dyDescent="0.2">
      <c r="A84" s="6" t="s">
        <v>394</v>
      </c>
      <c r="B84" s="5" t="s">
        <v>387</v>
      </c>
      <c r="C84" s="5" t="s">
        <v>445</v>
      </c>
      <c r="D84" s="20" t="s">
        <v>240</v>
      </c>
      <c r="E84" s="5" t="s">
        <v>395</v>
      </c>
      <c r="F84" s="3">
        <f t="shared" ref="F84:G84" si="30">F85</f>
        <v>831.2</v>
      </c>
      <c r="G84" s="3">
        <f t="shared" si="30"/>
        <v>812.4</v>
      </c>
      <c r="H84" s="3">
        <f t="shared" si="27"/>
        <v>97.738209817131846</v>
      </c>
    </row>
    <row r="85" spans="1:8" ht="30" x14ac:dyDescent="0.2">
      <c r="A85" s="6" t="s">
        <v>396</v>
      </c>
      <c r="B85" s="5" t="s">
        <v>387</v>
      </c>
      <c r="C85" s="5" t="s">
        <v>445</v>
      </c>
      <c r="D85" s="20" t="s">
        <v>240</v>
      </c>
      <c r="E85" s="5" t="s">
        <v>397</v>
      </c>
      <c r="F85" s="3">
        <f>Ведомственная!G981</f>
        <v>831.2</v>
      </c>
      <c r="G85" s="3">
        <f>Ведомственная!H981</f>
        <v>812.4</v>
      </c>
      <c r="H85" s="3">
        <f t="shared" si="27"/>
        <v>97.738209817131846</v>
      </c>
    </row>
    <row r="86" spans="1:8" x14ac:dyDescent="0.2">
      <c r="A86" s="6" t="s">
        <v>398</v>
      </c>
      <c r="B86" s="5" t="s">
        <v>387</v>
      </c>
      <c r="C86" s="5" t="s">
        <v>445</v>
      </c>
      <c r="D86" s="20" t="s">
        <v>240</v>
      </c>
      <c r="E86" s="5" t="s">
        <v>399</v>
      </c>
      <c r="F86" s="3">
        <f t="shared" ref="F86:G86" si="31">F87</f>
        <v>5.5</v>
      </c>
      <c r="G86" s="3">
        <f t="shared" si="31"/>
        <v>5.5</v>
      </c>
      <c r="H86" s="3">
        <f t="shared" si="27"/>
        <v>100</v>
      </c>
    </row>
    <row r="87" spans="1:8" x14ac:dyDescent="0.2">
      <c r="A87" s="48" t="s">
        <v>400</v>
      </c>
      <c r="B87" s="5" t="s">
        <v>387</v>
      </c>
      <c r="C87" s="5" t="s">
        <v>445</v>
      </c>
      <c r="D87" s="20" t="s">
        <v>240</v>
      </c>
      <c r="E87" s="5" t="s">
        <v>401</v>
      </c>
      <c r="F87" s="3">
        <f>Ведомственная!G983</f>
        <v>5.5</v>
      </c>
      <c r="G87" s="3">
        <f>Ведомственная!H983</f>
        <v>5.5</v>
      </c>
      <c r="H87" s="3">
        <f t="shared" si="27"/>
        <v>100</v>
      </c>
    </row>
    <row r="88" spans="1:8" ht="30" x14ac:dyDescent="0.2">
      <c r="A88" s="21" t="s">
        <v>367</v>
      </c>
      <c r="B88" s="5" t="s">
        <v>387</v>
      </c>
      <c r="C88" s="5" t="s">
        <v>445</v>
      </c>
      <c r="D88" s="20" t="s">
        <v>368</v>
      </c>
      <c r="E88" s="5"/>
      <c r="F88" s="3">
        <f t="shared" ref="F88:G88" si="32">F89+F92</f>
        <v>5832.9</v>
      </c>
      <c r="G88" s="3">
        <f t="shared" si="32"/>
        <v>5746.4</v>
      </c>
      <c r="H88" s="3">
        <f t="shared" si="27"/>
        <v>98.51703269385726</v>
      </c>
    </row>
    <row r="89" spans="1:8" x14ac:dyDescent="0.2">
      <c r="A89" s="25" t="s">
        <v>374</v>
      </c>
      <c r="B89" s="5" t="s">
        <v>387</v>
      </c>
      <c r="C89" s="5" t="s">
        <v>445</v>
      </c>
      <c r="D89" s="41" t="s">
        <v>375</v>
      </c>
      <c r="E89" s="5"/>
      <c r="F89" s="3">
        <f t="shared" ref="F89:G90" si="33">F90</f>
        <v>2151.2999999999997</v>
      </c>
      <c r="G89" s="3">
        <f t="shared" si="33"/>
        <v>2136.3000000000002</v>
      </c>
      <c r="H89" s="3">
        <f t="shared" si="27"/>
        <v>99.302747176126076</v>
      </c>
    </row>
    <row r="90" spans="1:8" ht="60" x14ac:dyDescent="0.2">
      <c r="A90" s="6" t="s">
        <v>390</v>
      </c>
      <c r="B90" s="5" t="s">
        <v>387</v>
      </c>
      <c r="C90" s="5" t="s">
        <v>445</v>
      </c>
      <c r="D90" s="41" t="s">
        <v>375</v>
      </c>
      <c r="E90" s="5" t="s">
        <v>391</v>
      </c>
      <c r="F90" s="3">
        <f t="shared" si="33"/>
        <v>2151.2999999999997</v>
      </c>
      <c r="G90" s="3">
        <f t="shared" si="33"/>
        <v>2136.3000000000002</v>
      </c>
      <c r="H90" s="3">
        <f t="shared" si="27"/>
        <v>99.302747176126076</v>
      </c>
    </row>
    <row r="91" spans="1:8" ht="30" x14ac:dyDescent="0.2">
      <c r="A91" s="6" t="s">
        <v>392</v>
      </c>
      <c r="B91" s="5" t="s">
        <v>387</v>
      </c>
      <c r="C91" s="5" t="s">
        <v>445</v>
      </c>
      <c r="D91" s="41" t="s">
        <v>375</v>
      </c>
      <c r="E91" s="5" t="s">
        <v>393</v>
      </c>
      <c r="F91" s="3">
        <f>Ведомственная!G990</f>
        <v>2151.2999999999997</v>
      </c>
      <c r="G91" s="3">
        <f>Ведомственная!H990</f>
        <v>2136.3000000000002</v>
      </c>
      <c r="H91" s="3">
        <f t="shared" si="27"/>
        <v>99.302747176126076</v>
      </c>
    </row>
    <row r="92" spans="1:8" x14ac:dyDescent="0.2">
      <c r="A92" s="25" t="s">
        <v>376</v>
      </c>
      <c r="B92" s="5" t="s">
        <v>387</v>
      </c>
      <c r="C92" s="5" t="s">
        <v>445</v>
      </c>
      <c r="D92" s="41" t="s">
        <v>377</v>
      </c>
      <c r="E92" s="5"/>
      <c r="F92" s="3">
        <f t="shared" ref="F92:G92" si="34">F93+F95+F97</f>
        <v>3681.6</v>
      </c>
      <c r="G92" s="3">
        <f t="shared" si="34"/>
        <v>3610.1</v>
      </c>
      <c r="H92" s="3">
        <f t="shared" si="27"/>
        <v>98.057909604519779</v>
      </c>
    </row>
    <row r="93" spans="1:8" ht="60" x14ac:dyDescent="0.2">
      <c r="A93" s="6" t="s">
        <v>390</v>
      </c>
      <c r="B93" s="5" t="s">
        <v>387</v>
      </c>
      <c r="C93" s="5" t="s">
        <v>445</v>
      </c>
      <c r="D93" s="41" t="s">
        <v>377</v>
      </c>
      <c r="E93" s="5" t="s">
        <v>391</v>
      </c>
      <c r="F93" s="3">
        <f t="shared" ref="F93:G93" si="35">F94</f>
        <v>3295.1</v>
      </c>
      <c r="G93" s="3">
        <f t="shared" si="35"/>
        <v>3291.9</v>
      </c>
      <c r="H93" s="3">
        <f t="shared" si="27"/>
        <v>99.902886103608395</v>
      </c>
    </row>
    <row r="94" spans="1:8" ht="30" x14ac:dyDescent="0.2">
      <c r="A94" s="6" t="s">
        <v>392</v>
      </c>
      <c r="B94" s="5" t="s">
        <v>387</v>
      </c>
      <c r="C94" s="5" t="s">
        <v>445</v>
      </c>
      <c r="D94" s="41" t="s">
        <v>377</v>
      </c>
      <c r="E94" s="5" t="s">
        <v>393</v>
      </c>
      <c r="F94" s="3">
        <f>Ведомственная!G993</f>
        <v>3295.1</v>
      </c>
      <c r="G94" s="3">
        <f>Ведомственная!H993</f>
        <v>3291.9</v>
      </c>
      <c r="H94" s="3">
        <f t="shared" si="27"/>
        <v>99.902886103608395</v>
      </c>
    </row>
    <row r="95" spans="1:8" ht="30" x14ac:dyDescent="0.2">
      <c r="A95" s="6" t="s">
        <v>394</v>
      </c>
      <c r="B95" s="5" t="s">
        <v>387</v>
      </c>
      <c r="C95" s="5" t="s">
        <v>445</v>
      </c>
      <c r="D95" s="41" t="s">
        <v>377</v>
      </c>
      <c r="E95" s="5" t="s">
        <v>395</v>
      </c>
      <c r="F95" s="3">
        <f t="shared" ref="F95:G95" si="36">F96</f>
        <v>302.3</v>
      </c>
      <c r="G95" s="3">
        <f t="shared" si="36"/>
        <v>234.2</v>
      </c>
      <c r="H95" s="3">
        <f t="shared" si="27"/>
        <v>77.472709229242469</v>
      </c>
    </row>
    <row r="96" spans="1:8" ht="30" x14ac:dyDescent="0.2">
      <c r="A96" s="6" t="s">
        <v>396</v>
      </c>
      <c r="B96" s="5" t="s">
        <v>387</v>
      </c>
      <c r="C96" s="5" t="s">
        <v>445</v>
      </c>
      <c r="D96" s="41" t="s">
        <v>377</v>
      </c>
      <c r="E96" s="5" t="s">
        <v>397</v>
      </c>
      <c r="F96" s="3">
        <f>Ведомственная!G995</f>
        <v>302.3</v>
      </c>
      <c r="G96" s="3">
        <f>Ведомственная!H995</f>
        <v>234.2</v>
      </c>
      <c r="H96" s="3">
        <f t="shared" si="27"/>
        <v>77.472709229242469</v>
      </c>
    </row>
    <row r="97" spans="1:8" x14ac:dyDescent="0.2">
      <c r="A97" s="6" t="s">
        <v>398</v>
      </c>
      <c r="B97" s="5" t="s">
        <v>387</v>
      </c>
      <c r="C97" s="5" t="s">
        <v>445</v>
      </c>
      <c r="D97" s="41" t="s">
        <v>377</v>
      </c>
      <c r="E97" s="5" t="s">
        <v>399</v>
      </c>
      <c r="F97" s="3">
        <f t="shared" ref="F97:G97" si="37">F98</f>
        <v>84.2</v>
      </c>
      <c r="G97" s="3">
        <f t="shared" si="37"/>
        <v>84</v>
      </c>
      <c r="H97" s="3">
        <f t="shared" si="27"/>
        <v>99.762470308788593</v>
      </c>
    </row>
    <row r="98" spans="1:8" x14ac:dyDescent="0.2">
      <c r="A98" s="48" t="s">
        <v>400</v>
      </c>
      <c r="B98" s="5" t="s">
        <v>387</v>
      </c>
      <c r="C98" s="5" t="s">
        <v>445</v>
      </c>
      <c r="D98" s="41" t="s">
        <v>377</v>
      </c>
      <c r="E98" s="5" t="s">
        <v>401</v>
      </c>
      <c r="F98" s="3">
        <f>Ведомственная!G997</f>
        <v>84.2</v>
      </c>
      <c r="G98" s="3">
        <f>Ведомственная!H997</f>
        <v>84</v>
      </c>
      <c r="H98" s="3">
        <f t="shared" si="27"/>
        <v>99.762470308788593</v>
      </c>
    </row>
    <row r="99" spans="1:8" x14ac:dyDescent="0.2">
      <c r="A99" s="6" t="s">
        <v>538</v>
      </c>
      <c r="B99" s="5" t="s">
        <v>387</v>
      </c>
      <c r="C99" s="5" t="s">
        <v>448</v>
      </c>
      <c r="D99" s="20"/>
      <c r="E99" s="5"/>
      <c r="F99" s="3">
        <f t="shared" ref="F99:G101" si="38">F100</f>
        <v>4560.8999999999996</v>
      </c>
      <c r="G99" s="3">
        <f t="shared" si="38"/>
        <v>4547.5</v>
      </c>
      <c r="H99" s="3">
        <f t="shared" si="27"/>
        <v>99.706198338047329</v>
      </c>
    </row>
    <row r="100" spans="1:8" x14ac:dyDescent="0.2">
      <c r="A100" s="25" t="s">
        <v>539</v>
      </c>
      <c r="B100" s="5" t="s">
        <v>387</v>
      </c>
      <c r="C100" s="5" t="s">
        <v>448</v>
      </c>
      <c r="D100" s="20" t="s">
        <v>540</v>
      </c>
      <c r="E100" s="3"/>
      <c r="F100" s="3">
        <f t="shared" si="38"/>
        <v>4560.8999999999996</v>
      </c>
      <c r="G100" s="3">
        <f t="shared" si="38"/>
        <v>4547.5</v>
      </c>
      <c r="H100" s="3">
        <f t="shared" si="27"/>
        <v>99.706198338047329</v>
      </c>
    </row>
    <row r="101" spans="1:8" ht="30" x14ac:dyDescent="0.2">
      <c r="A101" s="6" t="s">
        <v>394</v>
      </c>
      <c r="B101" s="5" t="s">
        <v>387</v>
      </c>
      <c r="C101" s="5" t="s">
        <v>448</v>
      </c>
      <c r="D101" s="20" t="s">
        <v>540</v>
      </c>
      <c r="E101" s="5" t="s">
        <v>395</v>
      </c>
      <c r="F101" s="3">
        <f t="shared" si="38"/>
        <v>4560.8999999999996</v>
      </c>
      <c r="G101" s="3">
        <f t="shared" si="38"/>
        <v>4547.5</v>
      </c>
      <c r="H101" s="3">
        <f t="shared" si="27"/>
        <v>99.706198338047329</v>
      </c>
    </row>
    <row r="102" spans="1:8" ht="30" x14ac:dyDescent="0.2">
      <c r="A102" s="6" t="s">
        <v>396</v>
      </c>
      <c r="B102" s="5" t="s">
        <v>387</v>
      </c>
      <c r="C102" s="5" t="s">
        <v>448</v>
      </c>
      <c r="D102" s="20" t="s">
        <v>540</v>
      </c>
      <c r="E102" s="5" t="s">
        <v>397</v>
      </c>
      <c r="F102" s="3">
        <f>Ведомственная!G82</f>
        <v>4560.8999999999996</v>
      </c>
      <c r="G102" s="3">
        <f>Ведомственная!H82</f>
        <v>4547.5</v>
      </c>
      <c r="H102" s="3">
        <f t="shared" si="27"/>
        <v>99.706198338047329</v>
      </c>
    </row>
    <row r="103" spans="1:8" x14ac:dyDescent="0.2">
      <c r="A103" s="4" t="s">
        <v>498</v>
      </c>
      <c r="B103" s="5" t="s">
        <v>387</v>
      </c>
      <c r="C103" s="5" t="s">
        <v>412</v>
      </c>
      <c r="D103" s="5"/>
      <c r="E103" s="5"/>
      <c r="F103" s="3">
        <f t="shared" ref="F103:G105" si="39">F104</f>
        <v>500</v>
      </c>
      <c r="G103" s="3">
        <f t="shared" si="39"/>
        <v>0</v>
      </c>
      <c r="H103" s="3">
        <f t="shared" si="27"/>
        <v>0</v>
      </c>
    </row>
    <row r="104" spans="1:8" x14ac:dyDescent="0.2">
      <c r="A104" s="25" t="s">
        <v>380</v>
      </c>
      <c r="B104" s="5" t="s">
        <v>387</v>
      </c>
      <c r="C104" s="5" t="s">
        <v>412</v>
      </c>
      <c r="D104" s="20" t="s">
        <v>381</v>
      </c>
      <c r="E104" s="3"/>
      <c r="F104" s="3">
        <f t="shared" si="39"/>
        <v>500</v>
      </c>
      <c r="G104" s="3">
        <f t="shared" si="39"/>
        <v>0</v>
      </c>
      <c r="H104" s="3">
        <f t="shared" si="27"/>
        <v>0</v>
      </c>
    </row>
    <row r="105" spans="1:8" x14ac:dyDescent="0.2">
      <c r="A105" s="10" t="s">
        <v>398</v>
      </c>
      <c r="B105" s="5" t="s">
        <v>387</v>
      </c>
      <c r="C105" s="5" t="s">
        <v>412</v>
      </c>
      <c r="D105" s="20" t="s">
        <v>381</v>
      </c>
      <c r="E105" s="5" t="s">
        <v>399</v>
      </c>
      <c r="F105" s="3">
        <f t="shared" si="39"/>
        <v>500</v>
      </c>
      <c r="G105" s="3">
        <f t="shared" si="39"/>
        <v>0</v>
      </c>
      <c r="H105" s="3">
        <f t="shared" si="27"/>
        <v>0</v>
      </c>
    </row>
    <row r="106" spans="1:8" x14ac:dyDescent="0.2">
      <c r="A106" s="4" t="s">
        <v>496</v>
      </c>
      <c r="B106" s="5" t="s">
        <v>387</v>
      </c>
      <c r="C106" s="5" t="s">
        <v>412</v>
      </c>
      <c r="D106" s="20" t="s">
        <v>381</v>
      </c>
      <c r="E106" s="5" t="s">
        <v>497</v>
      </c>
      <c r="F106" s="3">
        <f>Ведомственная!G86</f>
        <v>500</v>
      </c>
      <c r="G106" s="3">
        <f>Ведомственная!H86</f>
        <v>0</v>
      </c>
      <c r="H106" s="3">
        <f t="shared" si="27"/>
        <v>0</v>
      </c>
    </row>
    <row r="107" spans="1:8" x14ac:dyDescent="0.2">
      <c r="A107" s="4" t="s">
        <v>413</v>
      </c>
      <c r="B107" s="5" t="s">
        <v>387</v>
      </c>
      <c r="C107" s="5" t="s">
        <v>414</v>
      </c>
      <c r="D107" s="5"/>
      <c r="E107" s="5"/>
      <c r="F107" s="3">
        <f>F108+F116+F140+F192+F186+F129+F204</f>
        <v>145763.20000000001</v>
      </c>
      <c r="G107" s="3">
        <f>G108+G116+G140+G192+G186+G129+G204</f>
        <v>141914.4</v>
      </c>
      <c r="H107" s="3">
        <f t="shared" si="27"/>
        <v>97.35955302847357</v>
      </c>
    </row>
    <row r="108" spans="1:8" x14ac:dyDescent="0.2">
      <c r="A108" s="21" t="s">
        <v>8</v>
      </c>
      <c r="B108" s="5" t="s">
        <v>387</v>
      </c>
      <c r="C108" s="5" t="s">
        <v>414</v>
      </c>
      <c r="D108" s="20" t="s">
        <v>9</v>
      </c>
      <c r="E108" s="5"/>
      <c r="F108" s="3">
        <f t="shared" ref="F108:G108" si="40">F109</f>
        <v>841</v>
      </c>
      <c r="G108" s="3">
        <f t="shared" si="40"/>
        <v>840.5</v>
      </c>
      <c r="H108" s="3">
        <f t="shared" si="27"/>
        <v>99.940546967895358</v>
      </c>
    </row>
    <row r="109" spans="1:8" x14ac:dyDescent="0.2">
      <c r="A109" s="21" t="s">
        <v>19</v>
      </c>
      <c r="B109" s="5" t="s">
        <v>387</v>
      </c>
      <c r="C109" s="5" t="s">
        <v>414</v>
      </c>
      <c r="D109" s="20" t="s">
        <v>20</v>
      </c>
      <c r="E109" s="5"/>
      <c r="F109" s="3">
        <f t="shared" ref="F109:G109" si="41">F110</f>
        <v>841</v>
      </c>
      <c r="G109" s="3">
        <f t="shared" si="41"/>
        <v>840.5</v>
      </c>
      <c r="H109" s="3">
        <f t="shared" si="27"/>
        <v>99.940546967895358</v>
      </c>
    </row>
    <row r="110" spans="1:8" ht="60" x14ac:dyDescent="0.2">
      <c r="A110" s="23" t="s">
        <v>21</v>
      </c>
      <c r="B110" s="5" t="s">
        <v>387</v>
      </c>
      <c r="C110" s="5" t="s">
        <v>414</v>
      </c>
      <c r="D110" s="20" t="s">
        <v>22</v>
      </c>
      <c r="E110" s="5"/>
      <c r="F110" s="3">
        <f t="shared" ref="F110:G112" si="42">F111</f>
        <v>841</v>
      </c>
      <c r="G110" s="3">
        <f t="shared" si="42"/>
        <v>840.5</v>
      </c>
      <c r="H110" s="3">
        <f t="shared" si="27"/>
        <v>99.940546967895358</v>
      </c>
    </row>
    <row r="111" spans="1:8" ht="60" x14ac:dyDescent="0.2">
      <c r="A111" s="23" t="s">
        <v>23</v>
      </c>
      <c r="B111" s="5" t="s">
        <v>387</v>
      </c>
      <c r="C111" s="5" t="s">
        <v>414</v>
      </c>
      <c r="D111" s="20" t="s">
        <v>24</v>
      </c>
      <c r="E111" s="5"/>
      <c r="F111" s="3">
        <f>F112+F114</f>
        <v>841</v>
      </c>
      <c r="G111" s="3">
        <f>G112+G114</f>
        <v>840.5</v>
      </c>
      <c r="H111" s="3">
        <f t="shared" si="27"/>
        <v>99.940546967895358</v>
      </c>
    </row>
    <row r="112" spans="1:8" ht="60" x14ac:dyDescent="0.2">
      <c r="A112" s="6" t="s">
        <v>390</v>
      </c>
      <c r="B112" s="5" t="s">
        <v>387</v>
      </c>
      <c r="C112" s="5" t="s">
        <v>414</v>
      </c>
      <c r="D112" s="20" t="s">
        <v>24</v>
      </c>
      <c r="E112" s="5" t="s">
        <v>391</v>
      </c>
      <c r="F112" s="3">
        <f t="shared" si="42"/>
        <v>837.3</v>
      </c>
      <c r="G112" s="3">
        <f t="shared" si="42"/>
        <v>837.3</v>
      </c>
      <c r="H112" s="3">
        <f t="shared" si="27"/>
        <v>100</v>
      </c>
    </row>
    <row r="113" spans="1:8" ht="30" x14ac:dyDescent="0.2">
      <c r="A113" s="6" t="s">
        <v>392</v>
      </c>
      <c r="B113" s="5" t="s">
        <v>387</v>
      </c>
      <c r="C113" s="5" t="s">
        <v>414</v>
      </c>
      <c r="D113" s="20" t="s">
        <v>24</v>
      </c>
      <c r="E113" s="5" t="s">
        <v>393</v>
      </c>
      <c r="F113" s="3">
        <f>Ведомственная!G93</f>
        <v>837.3</v>
      </c>
      <c r="G113" s="3">
        <f>Ведомственная!H93</f>
        <v>837.3</v>
      </c>
      <c r="H113" s="3">
        <f t="shared" si="27"/>
        <v>100</v>
      </c>
    </row>
    <row r="114" spans="1:8" ht="30" x14ac:dyDescent="0.2">
      <c r="A114" s="6" t="s">
        <v>394</v>
      </c>
      <c r="B114" s="5" t="s">
        <v>387</v>
      </c>
      <c r="C114" s="5" t="s">
        <v>414</v>
      </c>
      <c r="D114" s="20" t="s">
        <v>24</v>
      </c>
      <c r="E114" s="5" t="s">
        <v>395</v>
      </c>
      <c r="F114" s="3">
        <f>F115</f>
        <v>3.7</v>
      </c>
      <c r="G114" s="3">
        <f>G115</f>
        <v>3.2</v>
      </c>
      <c r="H114" s="3">
        <f t="shared" si="27"/>
        <v>86.486486486486484</v>
      </c>
    </row>
    <row r="115" spans="1:8" ht="30" x14ac:dyDescent="0.2">
      <c r="A115" s="6" t="s">
        <v>396</v>
      </c>
      <c r="B115" s="5" t="s">
        <v>387</v>
      </c>
      <c r="C115" s="5" t="s">
        <v>414</v>
      </c>
      <c r="D115" s="20" t="s">
        <v>24</v>
      </c>
      <c r="E115" s="5" t="s">
        <v>397</v>
      </c>
      <c r="F115" s="3">
        <f>Ведомственная!G95</f>
        <v>3.7</v>
      </c>
      <c r="G115" s="3">
        <f>Ведомственная!H95</f>
        <v>3.2</v>
      </c>
      <c r="H115" s="3">
        <f t="shared" si="27"/>
        <v>86.486486486486484</v>
      </c>
    </row>
    <row r="116" spans="1:8" x14ac:dyDescent="0.2">
      <c r="A116" s="21" t="s">
        <v>30</v>
      </c>
      <c r="B116" s="5" t="s">
        <v>387</v>
      </c>
      <c r="C116" s="5" t="s">
        <v>414</v>
      </c>
      <c r="D116" s="20" t="s">
        <v>31</v>
      </c>
      <c r="E116" s="5"/>
      <c r="F116" s="3">
        <f>F122+F117</f>
        <v>3039</v>
      </c>
      <c r="G116" s="3">
        <f>G122+G117</f>
        <v>2970.7</v>
      </c>
      <c r="H116" s="3">
        <f t="shared" si="27"/>
        <v>97.752550180980577</v>
      </c>
    </row>
    <row r="117" spans="1:8" x14ac:dyDescent="0.2">
      <c r="A117" s="21" t="s">
        <v>32</v>
      </c>
      <c r="B117" s="5" t="s">
        <v>387</v>
      </c>
      <c r="C117" s="5" t="s">
        <v>414</v>
      </c>
      <c r="D117" s="20" t="s">
        <v>33</v>
      </c>
      <c r="E117" s="5"/>
      <c r="F117" s="3">
        <f t="shared" ref="F117:G120" si="43">F118</f>
        <v>862</v>
      </c>
      <c r="G117" s="3">
        <f t="shared" si="43"/>
        <v>861.3</v>
      </c>
      <c r="H117" s="3">
        <f t="shared" si="27"/>
        <v>99.918793503480273</v>
      </c>
    </row>
    <row r="118" spans="1:8" ht="45" x14ac:dyDescent="0.2">
      <c r="A118" s="21" t="s">
        <v>36</v>
      </c>
      <c r="B118" s="5" t="s">
        <v>387</v>
      </c>
      <c r="C118" s="5" t="s">
        <v>414</v>
      </c>
      <c r="D118" s="20" t="s">
        <v>35</v>
      </c>
      <c r="E118" s="5"/>
      <c r="F118" s="3">
        <f t="shared" si="43"/>
        <v>862</v>
      </c>
      <c r="G118" s="3">
        <f t="shared" si="43"/>
        <v>861.3</v>
      </c>
      <c r="H118" s="3">
        <f t="shared" si="27"/>
        <v>99.918793503480273</v>
      </c>
    </row>
    <row r="119" spans="1:8" ht="60" x14ac:dyDescent="0.2">
      <c r="A119" s="23" t="s">
        <v>39</v>
      </c>
      <c r="B119" s="5" t="s">
        <v>387</v>
      </c>
      <c r="C119" s="5" t="s">
        <v>414</v>
      </c>
      <c r="D119" s="20" t="s">
        <v>509</v>
      </c>
      <c r="E119" s="5"/>
      <c r="F119" s="11">
        <f t="shared" si="43"/>
        <v>862</v>
      </c>
      <c r="G119" s="11">
        <f t="shared" si="43"/>
        <v>861.3</v>
      </c>
      <c r="H119" s="3">
        <f t="shared" si="27"/>
        <v>99.918793503480273</v>
      </c>
    </row>
    <row r="120" spans="1:8" ht="60" x14ac:dyDescent="0.2">
      <c r="A120" s="6" t="s">
        <v>390</v>
      </c>
      <c r="B120" s="5" t="s">
        <v>387</v>
      </c>
      <c r="C120" s="5" t="s">
        <v>414</v>
      </c>
      <c r="D120" s="20" t="s">
        <v>509</v>
      </c>
      <c r="E120" s="5" t="s">
        <v>391</v>
      </c>
      <c r="F120" s="11">
        <f t="shared" si="43"/>
        <v>862</v>
      </c>
      <c r="G120" s="11">
        <f t="shared" si="43"/>
        <v>861.3</v>
      </c>
      <c r="H120" s="3">
        <f t="shared" si="27"/>
        <v>99.918793503480273</v>
      </c>
    </row>
    <row r="121" spans="1:8" x14ac:dyDescent="0.2">
      <c r="A121" s="48" t="s">
        <v>417</v>
      </c>
      <c r="B121" s="5" t="s">
        <v>387</v>
      </c>
      <c r="C121" s="5" t="s">
        <v>414</v>
      </c>
      <c r="D121" s="20" t="s">
        <v>509</v>
      </c>
      <c r="E121" s="5" t="s">
        <v>385</v>
      </c>
      <c r="F121" s="11">
        <f>Ведомственная!G101</f>
        <v>862</v>
      </c>
      <c r="G121" s="11">
        <f>Ведомственная!H101</f>
        <v>861.3</v>
      </c>
      <c r="H121" s="3">
        <f t="shared" si="27"/>
        <v>99.918793503480273</v>
      </c>
    </row>
    <row r="122" spans="1:8" x14ac:dyDescent="0.2">
      <c r="A122" s="21" t="s">
        <v>41</v>
      </c>
      <c r="B122" s="5" t="s">
        <v>387</v>
      </c>
      <c r="C122" s="5" t="s">
        <v>414</v>
      </c>
      <c r="D122" s="20" t="s">
        <v>42</v>
      </c>
      <c r="E122" s="5"/>
      <c r="F122" s="3">
        <f t="shared" ref="F122:G123" si="44">F123</f>
        <v>2177</v>
      </c>
      <c r="G122" s="3">
        <f t="shared" si="44"/>
        <v>2109.4</v>
      </c>
      <c r="H122" s="3">
        <f t="shared" si="27"/>
        <v>96.894809370693622</v>
      </c>
    </row>
    <row r="123" spans="1:8" ht="75" x14ac:dyDescent="0.2">
      <c r="A123" s="21" t="s">
        <v>49</v>
      </c>
      <c r="B123" s="5" t="s">
        <v>387</v>
      </c>
      <c r="C123" s="5" t="s">
        <v>414</v>
      </c>
      <c r="D123" s="20" t="s">
        <v>50</v>
      </c>
      <c r="E123" s="5"/>
      <c r="F123" s="3">
        <f t="shared" si="44"/>
        <v>2177</v>
      </c>
      <c r="G123" s="3">
        <f t="shared" si="44"/>
        <v>2109.4</v>
      </c>
      <c r="H123" s="3">
        <f t="shared" si="27"/>
        <v>96.894809370693622</v>
      </c>
    </row>
    <row r="124" spans="1:8" ht="60" x14ac:dyDescent="0.2">
      <c r="A124" s="6" t="s">
        <v>605</v>
      </c>
      <c r="B124" s="5" t="s">
        <v>387</v>
      </c>
      <c r="C124" s="5" t="s">
        <v>414</v>
      </c>
      <c r="D124" s="20" t="s">
        <v>51</v>
      </c>
      <c r="E124" s="5"/>
      <c r="F124" s="3">
        <f t="shared" ref="F124:G124" si="45">F125+F127</f>
        <v>2177</v>
      </c>
      <c r="G124" s="3">
        <f t="shared" si="45"/>
        <v>2109.4</v>
      </c>
      <c r="H124" s="3">
        <f t="shared" si="27"/>
        <v>96.894809370693622</v>
      </c>
    </row>
    <row r="125" spans="1:8" ht="60" x14ac:dyDescent="0.2">
      <c r="A125" s="6" t="s">
        <v>390</v>
      </c>
      <c r="B125" s="5" t="s">
        <v>387</v>
      </c>
      <c r="C125" s="5" t="s">
        <v>414</v>
      </c>
      <c r="D125" s="20" t="s">
        <v>51</v>
      </c>
      <c r="E125" s="5" t="s">
        <v>391</v>
      </c>
      <c r="F125" s="3">
        <f t="shared" ref="F125:G125" si="46">F126</f>
        <v>1850.4</v>
      </c>
      <c r="G125" s="3">
        <f t="shared" si="46"/>
        <v>1846.3</v>
      </c>
      <c r="H125" s="3">
        <f t="shared" si="27"/>
        <v>99.778426286208372</v>
      </c>
    </row>
    <row r="126" spans="1:8" ht="30" x14ac:dyDescent="0.2">
      <c r="A126" s="6" t="s">
        <v>392</v>
      </c>
      <c r="B126" s="5" t="s">
        <v>387</v>
      </c>
      <c r="C126" s="5" t="s">
        <v>414</v>
      </c>
      <c r="D126" s="20" t="s">
        <v>51</v>
      </c>
      <c r="E126" s="5" t="s">
        <v>393</v>
      </c>
      <c r="F126" s="3">
        <f>Ведомственная!G106</f>
        <v>1850.4</v>
      </c>
      <c r="G126" s="3">
        <f>Ведомственная!H106</f>
        <v>1846.3</v>
      </c>
      <c r="H126" s="3">
        <f t="shared" si="27"/>
        <v>99.778426286208372</v>
      </c>
    </row>
    <row r="127" spans="1:8" ht="30" x14ac:dyDescent="0.2">
      <c r="A127" s="6" t="s">
        <v>394</v>
      </c>
      <c r="B127" s="5" t="s">
        <v>387</v>
      </c>
      <c r="C127" s="5" t="s">
        <v>414</v>
      </c>
      <c r="D127" s="20" t="s">
        <v>51</v>
      </c>
      <c r="E127" s="5" t="s">
        <v>395</v>
      </c>
      <c r="F127" s="3">
        <f t="shared" ref="F127:G127" si="47">F128</f>
        <v>326.60000000000002</v>
      </c>
      <c r="G127" s="3">
        <f t="shared" si="47"/>
        <v>263.10000000000002</v>
      </c>
      <c r="H127" s="3">
        <f t="shared" si="27"/>
        <v>80.557256582976123</v>
      </c>
    </row>
    <row r="128" spans="1:8" ht="30" x14ac:dyDescent="0.2">
      <c r="A128" s="6" t="s">
        <v>396</v>
      </c>
      <c r="B128" s="5" t="s">
        <v>387</v>
      </c>
      <c r="C128" s="5" t="s">
        <v>414</v>
      </c>
      <c r="D128" s="20" t="s">
        <v>51</v>
      </c>
      <c r="E128" s="5" t="s">
        <v>397</v>
      </c>
      <c r="F128" s="3">
        <f>Ведомственная!G108</f>
        <v>326.60000000000002</v>
      </c>
      <c r="G128" s="3">
        <f>Ведомственная!H108</f>
        <v>263.10000000000002</v>
      </c>
      <c r="H128" s="3">
        <f t="shared" si="27"/>
        <v>80.557256582976123</v>
      </c>
    </row>
    <row r="129" spans="1:8" ht="30" x14ac:dyDescent="0.2">
      <c r="A129" s="21" t="s">
        <v>132</v>
      </c>
      <c r="B129" s="5" t="s">
        <v>387</v>
      </c>
      <c r="C129" s="5" t="s">
        <v>414</v>
      </c>
      <c r="D129" s="20" t="s">
        <v>133</v>
      </c>
      <c r="E129" s="5"/>
      <c r="F129" s="3">
        <f>F130+F135</f>
        <v>5453.5999999999995</v>
      </c>
      <c r="G129" s="3">
        <f>G130+G135</f>
        <v>5172.9000000000005</v>
      </c>
      <c r="H129" s="3">
        <f t="shared" si="27"/>
        <v>94.852941176470608</v>
      </c>
    </row>
    <row r="130" spans="1:8" ht="30" x14ac:dyDescent="0.2">
      <c r="A130" s="21" t="s">
        <v>134</v>
      </c>
      <c r="B130" s="5" t="s">
        <v>387</v>
      </c>
      <c r="C130" s="5" t="s">
        <v>414</v>
      </c>
      <c r="D130" s="20" t="s">
        <v>135</v>
      </c>
      <c r="E130" s="5"/>
      <c r="F130" s="3">
        <f t="shared" ref="F130:G133" si="48">F131</f>
        <v>680.2</v>
      </c>
      <c r="G130" s="3">
        <f t="shared" si="48"/>
        <v>680.1</v>
      </c>
      <c r="H130" s="3">
        <f t="shared" si="27"/>
        <v>99.985298441634811</v>
      </c>
    </row>
    <row r="131" spans="1:8" ht="45" x14ac:dyDescent="0.2">
      <c r="A131" s="23" t="s">
        <v>136</v>
      </c>
      <c r="B131" s="5" t="s">
        <v>387</v>
      </c>
      <c r="C131" s="5" t="s">
        <v>414</v>
      </c>
      <c r="D131" s="20" t="s">
        <v>137</v>
      </c>
      <c r="E131" s="5"/>
      <c r="F131" s="3">
        <f>F132</f>
        <v>680.2</v>
      </c>
      <c r="G131" s="3">
        <f>G132</f>
        <v>680.1</v>
      </c>
      <c r="H131" s="3">
        <f t="shared" si="27"/>
        <v>99.985298441634811</v>
      </c>
    </row>
    <row r="132" spans="1:8" x14ac:dyDescent="0.2">
      <c r="A132" s="6" t="s">
        <v>482</v>
      </c>
      <c r="B132" s="5" t="s">
        <v>387</v>
      </c>
      <c r="C132" s="5" t="s">
        <v>414</v>
      </c>
      <c r="D132" s="20" t="s">
        <v>481</v>
      </c>
      <c r="E132" s="5"/>
      <c r="F132" s="3">
        <f t="shared" si="48"/>
        <v>680.2</v>
      </c>
      <c r="G132" s="3">
        <f t="shared" si="48"/>
        <v>680.1</v>
      </c>
      <c r="H132" s="3">
        <f t="shared" si="27"/>
        <v>99.985298441634811</v>
      </c>
    </row>
    <row r="133" spans="1:8" ht="30" x14ac:dyDescent="0.2">
      <c r="A133" s="6" t="s">
        <v>415</v>
      </c>
      <c r="B133" s="5" t="s">
        <v>387</v>
      </c>
      <c r="C133" s="5" t="s">
        <v>414</v>
      </c>
      <c r="D133" s="20" t="s">
        <v>481</v>
      </c>
      <c r="E133" s="5" t="s">
        <v>429</v>
      </c>
      <c r="F133" s="3">
        <f t="shared" si="48"/>
        <v>680.2</v>
      </c>
      <c r="G133" s="3">
        <f t="shared" si="48"/>
        <v>680.1</v>
      </c>
      <c r="H133" s="3">
        <f t="shared" si="27"/>
        <v>99.985298441634811</v>
      </c>
    </row>
    <row r="134" spans="1:8" x14ac:dyDescent="0.2">
      <c r="A134" s="6" t="s">
        <v>416</v>
      </c>
      <c r="B134" s="5" t="s">
        <v>387</v>
      </c>
      <c r="C134" s="5" t="s">
        <v>414</v>
      </c>
      <c r="D134" s="20" t="s">
        <v>481</v>
      </c>
      <c r="E134" s="5" t="s">
        <v>430</v>
      </c>
      <c r="F134" s="3">
        <f>Ведомственная!G114</f>
        <v>680.2</v>
      </c>
      <c r="G134" s="3">
        <f>Ведомственная!H114</f>
        <v>680.1</v>
      </c>
      <c r="H134" s="3">
        <f t="shared" si="27"/>
        <v>99.985298441634811</v>
      </c>
    </row>
    <row r="135" spans="1:8" x14ac:dyDescent="0.2">
      <c r="A135" s="23" t="s">
        <v>25</v>
      </c>
      <c r="B135" s="5" t="s">
        <v>387</v>
      </c>
      <c r="C135" s="5" t="s">
        <v>414</v>
      </c>
      <c r="D135" s="20" t="s">
        <v>167</v>
      </c>
      <c r="E135" s="5"/>
      <c r="F135" s="3">
        <f t="shared" ref="F135:G138" si="49">F136</f>
        <v>4773.3999999999996</v>
      </c>
      <c r="G135" s="3">
        <f t="shared" si="49"/>
        <v>4492.8</v>
      </c>
      <c r="H135" s="3">
        <f t="shared" si="27"/>
        <v>94.121590480579883</v>
      </c>
    </row>
    <row r="136" spans="1:8" ht="30" x14ac:dyDescent="0.2">
      <c r="A136" s="23" t="s">
        <v>27</v>
      </c>
      <c r="B136" s="5" t="s">
        <v>387</v>
      </c>
      <c r="C136" s="5" t="s">
        <v>414</v>
      </c>
      <c r="D136" s="20" t="s">
        <v>168</v>
      </c>
      <c r="E136" s="5"/>
      <c r="F136" s="3">
        <f t="shared" si="49"/>
        <v>4773.3999999999996</v>
      </c>
      <c r="G136" s="3">
        <f t="shared" si="49"/>
        <v>4492.8</v>
      </c>
      <c r="H136" s="3">
        <f t="shared" si="27"/>
        <v>94.121590480579883</v>
      </c>
    </row>
    <row r="137" spans="1:8" ht="30" x14ac:dyDescent="0.2">
      <c r="A137" s="28" t="s">
        <v>483</v>
      </c>
      <c r="B137" s="5" t="s">
        <v>387</v>
      </c>
      <c r="C137" s="5" t="s">
        <v>414</v>
      </c>
      <c r="D137" s="20" t="s">
        <v>169</v>
      </c>
      <c r="E137" s="5"/>
      <c r="F137" s="3">
        <f t="shared" si="49"/>
        <v>4773.3999999999996</v>
      </c>
      <c r="G137" s="3">
        <f t="shared" si="49"/>
        <v>4492.8</v>
      </c>
      <c r="H137" s="3">
        <f t="shared" si="27"/>
        <v>94.121590480579883</v>
      </c>
    </row>
    <row r="138" spans="1:8" ht="60" x14ac:dyDescent="0.2">
      <c r="A138" s="6" t="s">
        <v>390</v>
      </c>
      <c r="B138" s="5" t="s">
        <v>387</v>
      </c>
      <c r="C138" s="5" t="s">
        <v>414</v>
      </c>
      <c r="D138" s="20" t="s">
        <v>169</v>
      </c>
      <c r="E138" s="5" t="s">
        <v>391</v>
      </c>
      <c r="F138" s="3">
        <f t="shared" si="49"/>
        <v>4773.3999999999996</v>
      </c>
      <c r="G138" s="3">
        <f t="shared" si="49"/>
        <v>4492.8</v>
      </c>
      <c r="H138" s="3">
        <f t="shared" si="27"/>
        <v>94.121590480579883</v>
      </c>
    </row>
    <row r="139" spans="1:8" x14ac:dyDescent="0.2">
      <c r="A139" s="6" t="s">
        <v>417</v>
      </c>
      <c r="B139" s="5" t="s">
        <v>387</v>
      </c>
      <c r="C139" s="5" t="s">
        <v>414</v>
      </c>
      <c r="D139" s="20" t="s">
        <v>169</v>
      </c>
      <c r="E139" s="5" t="s">
        <v>385</v>
      </c>
      <c r="F139" s="3">
        <f>Ведомственная!G119</f>
        <v>4773.3999999999996</v>
      </c>
      <c r="G139" s="3">
        <f>Ведомственная!H119</f>
        <v>4492.8</v>
      </c>
      <c r="H139" s="3">
        <f t="shared" si="27"/>
        <v>94.121590480579883</v>
      </c>
    </row>
    <row r="140" spans="1:8" ht="30" x14ac:dyDescent="0.2">
      <c r="A140" s="21" t="s">
        <v>213</v>
      </c>
      <c r="B140" s="5" t="s">
        <v>387</v>
      </c>
      <c r="C140" s="5" t="s">
        <v>414</v>
      </c>
      <c r="D140" s="20" t="s">
        <v>214</v>
      </c>
      <c r="E140" s="30"/>
      <c r="F140" s="3">
        <f>F141+F155</f>
        <v>82095.899999999994</v>
      </c>
      <c r="G140" s="3">
        <f>G141+G155</f>
        <v>78605.099999999991</v>
      </c>
      <c r="H140" s="3">
        <f t="shared" si="27"/>
        <v>95.747899712409506</v>
      </c>
    </row>
    <row r="141" spans="1:8" x14ac:dyDescent="0.2">
      <c r="A141" s="21" t="s">
        <v>215</v>
      </c>
      <c r="B141" s="5" t="s">
        <v>387</v>
      </c>
      <c r="C141" s="5" t="s">
        <v>414</v>
      </c>
      <c r="D141" s="20" t="s">
        <v>216</v>
      </c>
      <c r="E141" s="30"/>
      <c r="F141" s="3">
        <f>F142+F149</f>
        <v>16710.2</v>
      </c>
      <c r="G141" s="3">
        <f>G142+G149</f>
        <v>15396.4</v>
      </c>
      <c r="H141" s="3">
        <f t="shared" si="27"/>
        <v>92.137736232959497</v>
      </c>
    </row>
    <row r="142" spans="1:8" ht="45" x14ac:dyDescent="0.2">
      <c r="A142" s="23" t="s">
        <v>217</v>
      </c>
      <c r="B142" s="5" t="s">
        <v>387</v>
      </c>
      <c r="C142" s="5" t="s">
        <v>414</v>
      </c>
      <c r="D142" s="20" t="s">
        <v>218</v>
      </c>
      <c r="E142" s="30"/>
      <c r="F142" s="3">
        <f t="shared" ref="F142:G142" si="50">F143+F146</f>
        <v>15945.2</v>
      </c>
      <c r="G142" s="3">
        <f t="shared" si="50"/>
        <v>14681.4</v>
      </c>
      <c r="H142" s="3">
        <f t="shared" ref="H142:H205" si="51">G142/F142*100</f>
        <v>92.074103805533952</v>
      </c>
    </row>
    <row r="143" spans="1:8" ht="30" x14ac:dyDescent="0.2">
      <c r="A143" s="25" t="s">
        <v>219</v>
      </c>
      <c r="B143" s="5" t="s">
        <v>387</v>
      </c>
      <c r="C143" s="5" t="s">
        <v>414</v>
      </c>
      <c r="D143" s="20" t="s">
        <v>220</v>
      </c>
      <c r="E143" s="30"/>
      <c r="F143" s="3">
        <f t="shared" ref="F143:G144" si="52">F144</f>
        <v>6850</v>
      </c>
      <c r="G143" s="3">
        <f t="shared" si="52"/>
        <v>6049.6</v>
      </c>
      <c r="H143" s="3">
        <f t="shared" si="51"/>
        <v>88.315328467153293</v>
      </c>
    </row>
    <row r="144" spans="1:8" ht="30" x14ac:dyDescent="0.2">
      <c r="A144" s="6" t="s">
        <v>394</v>
      </c>
      <c r="B144" s="5" t="s">
        <v>387</v>
      </c>
      <c r="C144" s="5" t="s">
        <v>414</v>
      </c>
      <c r="D144" s="20" t="s">
        <v>220</v>
      </c>
      <c r="E144" s="5">
        <v>200</v>
      </c>
      <c r="F144" s="3">
        <f t="shared" si="52"/>
        <v>6850</v>
      </c>
      <c r="G144" s="3">
        <f t="shared" si="52"/>
        <v>6049.6</v>
      </c>
      <c r="H144" s="3">
        <f t="shared" si="51"/>
        <v>88.315328467153293</v>
      </c>
    </row>
    <row r="145" spans="1:8" ht="30" x14ac:dyDescent="0.2">
      <c r="A145" s="6" t="s">
        <v>396</v>
      </c>
      <c r="B145" s="5" t="s">
        <v>387</v>
      </c>
      <c r="C145" s="5" t="s">
        <v>414</v>
      </c>
      <c r="D145" s="20" t="s">
        <v>220</v>
      </c>
      <c r="E145" s="5">
        <v>240</v>
      </c>
      <c r="F145" s="3">
        <f>Ведомственная!G125</f>
        <v>6850</v>
      </c>
      <c r="G145" s="3">
        <f>Ведомственная!H125</f>
        <v>6049.6</v>
      </c>
      <c r="H145" s="3">
        <f t="shared" si="51"/>
        <v>88.315328467153293</v>
      </c>
    </row>
    <row r="146" spans="1:8" ht="30" x14ac:dyDescent="0.2">
      <c r="A146" s="21" t="s">
        <v>221</v>
      </c>
      <c r="B146" s="5" t="s">
        <v>387</v>
      </c>
      <c r="C146" s="5" t="s">
        <v>414</v>
      </c>
      <c r="D146" s="20" t="s">
        <v>222</v>
      </c>
      <c r="E146" s="30"/>
      <c r="F146" s="3">
        <f t="shared" ref="F146:G147" si="53">F147</f>
        <v>9095.2000000000007</v>
      </c>
      <c r="G146" s="3">
        <f t="shared" si="53"/>
        <v>8631.7999999999993</v>
      </c>
      <c r="H146" s="3">
        <f t="shared" si="51"/>
        <v>94.905004837716575</v>
      </c>
    </row>
    <row r="147" spans="1:8" ht="30" x14ac:dyDescent="0.2">
      <c r="A147" s="6" t="s">
        <v>394</v>
      </c>
      <c r="B147" s="5" t="s">
        <v>387</v>
      </c>
      <c r="C147" s="5" t="s">
        <v>414</v>
      </c>
      <c r="D147" s="20" t="s">
        <v>222</v>
      </c>
      <c r="E147" s="5">
        <v>200</v>
      </c>
      <c r="F147" s="3">
        <f t="shared" si="53"/>
        <v>9095.2000000000007</v>
      </c>
      <c r="G147" s="3">
        <f t="shared" si="53"/>
        <v>8631.7999999999993</v>
      </c>
      <c r="H147" s="3">
        <f t="shared" si="51"/>
        <v>94.905004837716575</v>
      </c>
    </row>
    <row r="148" spans="1:8" ht="30" x14ac:dyDescent="0.2">
      <c r="A148" s="6" t="s">
        <v>396</v>
      </c>
      <c r="B148" s="5" t="s">
        <v>387</v>
      </c>
      <c r="C148" s="5" t="s">
        <v>414</v>
      </c>
      <c r="D148" s="20" t="s">
        <v>222</v>
      </c>
      <c r="E148" s="5">
        <v>240</v>
      </c>
      <c r="F148" s="3">
        <f>Ведомственная!G128</f>
        <v>9095.2000000000007</v>
      </c>
      <c r="G148" s="3">
        <f>Ведомственная!H128</f>
        <v>8631.7999999999993</v>
      </c>
      <c r="H148" s="3">
        <f t="shared" si="51"/>
        <v>94.905004837716575</v>
      </c>
    </row>
    <row r="149" spans="1:8" ht="30" x14ac:dyDescent="0.2">
      <c r="A149" s="23" t="s">
        <v>541</v>
      </c>
      <c r="B149" s="5" t="s">
        <v>387</v>
      </c>
      <c r="C149" s="5" t="s">
        <v>414</v>
      </c>
      <c r="D149" s="20" t="s">
        <v>542</v>
      </c>
      <c r="E149" s="30"/>
      <c r="F149" s="3">
        <f>F150</f>
        <v>765</v>
      </c>
      <c r="G149" s="3">
        <f>G150</f>
        <v>715</v>
      </c>
      <c r="H149" s="3">
        <f t="shared" si="51"/>
        <v>93.464052287581694</v>
      </c>
    </row>
    <row r="150" spans="1:8" ht="30" x14ac:dyDescent="0.2">
      <c r="A150" s="23" t="s">
        <v>543</v>
      </c>
      <c r="B150" s="5" t="s">
        <v>387</v>
      </c>
      <c r="C150" s="5" t="s">
        <v>414</v>
      </c>
      <c r="D150" s="20" t="s">
        <v>544</v>
      </c>
      <c r="E150" s="30"/>
      <c r="F150" s="3">
        <f>F151+F153</f>
        <v>765</v>
      </c>
      <c r="G150" s="3">
        <f>G151+G153</f>
        <v>715</v>
      </c>
      <c r="H150" s="3">
        <f t="shared" si="51"/>
        <v>93.464052287581694</v>
      </c>
    </row>
    <row r="151" spans="1:8" ht="60" x14ac:dyDescent="0.2">
      <c r="A151" s="48" t="s">
        <v>390</v>
      </c>
      <c r="B151" s="5" t="s">
        <v>387</v>
      </c>
      <c r="C151" s="5" t="s">
        <v>414</v>
      </c>
      <c r="D151" s="20" t="s">
        <v>544</v>
      </c>
      <c r="E151" s="5" t="s">
        <v>391</v>
      </c>
      <c r="F151" s="3">
        <f>F152</f>
        <v>654</v>
      </c>
      <c r="G151" s="3">
        <f>G152</f>
        <v>653.70000000000005</v>
      </c>
      <c r="H151" s="3">
        <f t="shared" si="51"/>
        <v>99.954128440366986</v>
      </c>
    </row>
    <row r="152" spans="1:8" ht="30" x14ac:dyDescent="0.2">
      <c r="A152" s="48" t="s">
        <v>392</v>
      </c>
      <c r="B152" s="5" t="s">
        <v>387</v>
      </c>
      <c r="C152" s="5" t="s">
        <v>414</v>
      </c>
      <c r="D152" s="20" t="s">
        <v>544</v>
      </c>
      <c r="E152" s="5" t="s">
        <v>393</v>
      </c>
      <c r="F152" s="3">
        <f>Ведомственная!G132</f>
        <v>654</v>
      </c>
      <c r="G152" s="3">
        <f>Ведомственная!H132</f>
        <v>653.70000000000005</v>
      </c>
      <c r="H152" s="3">
        <f t="shared" si="51"/>
        <v>99.954128440366986</v>
      </c>
    </row>
    <row r="153" spans="1:8" ht="30" x14ac:dyDescent="0.2">
      <c r="A153" s="6" t="s">
        <v>394</v>
      </c>
      <c r="B153" s="5" t="s">
        <v>387</v>
      </c>
      <c r="C153" s="5" t="s">
        <v>414</v>
      </c>
      <c r="D153" s="20" t="s">
        <v>544</v>
      </c>
      <c r="E153" s="5">
        <v>200</v>
      </c>
      <c r="F153" s="3">
        <f>F154</f>
        <v>111</v>
      </c>
      <c r="G153" s="3">
        <f>G154</f>
        <v>61.3</v>
      </c>
      <c r="H153" s="3">
        <f t="shared" si="51"/>
        <v>55.22522522522523</v>
      </c>
    </row>
    <row r="154" spans="1:8" ht="30" x14ac:dyDescent="0.2">
      <c r="A154" s="6" t="s">
        <v>396</v>
      </c>
      <c r="B154" s="5" t="s">
        <v>387</v>
      </c>
      <c r="C154" s="5" t="s">
        <v>414</v>
      </c>
      <c r="D154" s="20" t="s">
        <v>544</v>
      </c>
      <c r="E154" s="5">
        <v>240</v>
      </c>
      <c r="F154" s="3">
        <f>Ведомственная!G134</f>
        <v>111</v>
      </c>
      <c r="G154" s="3">
        <f>Ведомственная!H134</f>
        <v>61.3</v>
      </c>
      <c r="H154" s="3">
        <f t="shared" si="51"/>
        <v>55.22522522522523</v>
      </c>
    </row>
    <row r="155" spans="1:8" x14ac:dyDescent="0.2">
      <c r="A155" s="21" t="s">
        <v>231</v>
      </c>
      <c r="B155" s="5" t="s">
        <v>387</v>
      </c>
      <c r="C155" s="5" t="s">
        <v>414</v>
      </c>
      <c r="D155" s="20" t="s">
        <v>232</v>
      </c>
      <c r="E155" s="5"/>
      <c r="F155" s="3">
        <f t="shared" ref="F155:G155" si="54">F156</f>
        <v>65385.7</v>
      </c>
      <c r="G155" s="3">
        <f t="shared" si="54"/>
        <v>63208.7</v>
      </c>
      <c r="H155" s="3">
        <f t="shared" si="51"/>
        <v>96.670525818336429</v>
      </c>
    </row>
    <row r="156" spans="1:8" ht="30" x14ac:dyDescent="0.2">
      <c r="A156" s="21" t="s">
        <v>27</v>
      </c>
      <c r="B156" s="5" t="s">
        <v>387</v>
      </c>
      <c r="C156" s="5" t="s">
        <v>414</v>
      </c>
      <c r="D156" s="20" t="s">
        <v>233</v>
      </c>
      <c r="E156" s="5"/>
      <c r="F156" s="3">
        <f>F157+F168+F177+F164</f>
        <v>65385.7</v>
      </c>
      <c r="G156" s="3">
        <f>G157+G168+G177+G164</f>
        <v>63208.7</v>
      </c>
      <c r="H156" s="3">
        <f t="shared" si="51"/>
        <v>96.670525818336429</v>
      </c>
    </row>
    <row r="157" spans="1:8" x14ac:dyDescent="0.2">
      <c r="A157" s="21" t="s">
        <v>29</v>
      </c>
      <c r="B157" s="5" t="s">
        <v>387</v>
      </c>
      <c r="C157" s="5" t="s">
        <v>414</v>
      </c>
      <c r="D157" s="20" t="s">
        <v>238</v>
      </c>
      <c r="E157" s="30"/>
      <c r="F157" s="3">
        <f t="shared" ref="F157:G157" si="55">F158+F160+F162</f>
        <v>12913.5</v>
      </c>
      <c r="G157" s="3">
        <f t="shared" si="55"/>
        <v>12678</v>
      </c>
      <c r="H157" s="3">
        <f t="shared" si="51"/>
        <v>98.176327099546995</v>
      </c>
    </row>
    <row r="158" spans="1:8" ht="60" x14ac:dyDescent="0.2">
      <c r="A158" s="6" t="s">
        <v>390</v>
      </c>
      <c r="B158" s="5" t="s">
        <v>387</v>
      </c>
      <c r="C158" s="5" t="s">
        <v>414</v>
      </c>
      <c r="D158" s="20" t="s">
        <v>238</v>
      </c>
      <c r="E158" s="5" t="s">
        <v>391</v>
      </c>
      <c r="F158" s="3">
        <f t="shared" ref="F158:G158" si="56">F159</f>
        <v>12483.8</v>
      </c>
      <c r="G158" s="3">
        <f t="shared" si="56"/>
        <v>12299</v>
      </c>
      <c r="H158" s="3">
        <f t="shared" si="51"/>
        <v>98.519681507233386</v>
      </c>
    </row>
    <row r="159" spans="1:8" ht="30" x14ac:dyDescent="0.2">
      <c r="A159" s="6" t="s">
        <v>392</v>
      </c>
      <c r="B159" s="5" t="s">
        <v>387</v>
      </c>
      <c r="C159" s="5" t="s">
        <v>414</v>
      </c>
      <c r="D159" s="20" t="s">
        <v>238</v>
      </c>
      <c r="E159" s="5" t="s">
        <v>393</v>
      </c>
      <c r="F159" s="3">
        <f>Ведомственная!G139</f>
        <v>12483.8</v>
      </c>
      <c r="G159" s="3">
        <f>Ведомственная!H139</f>
        <v>12299</v>
      </c>
      <c r="H159" s="3">
        <f t="shared" si="51"/>
        <v>98.519681507233386</v>
      </c>
    </row>
    <row r="160" spans="1:8" ht="30" x14ac:dyDescent="0.2">
      <c r="A160" s="6" t="s">
        <v>394</v>
      </c>
      <c r="B160" s="5" t="s">
        <v>387</v>
      </c>
      <c r="C160" s="5" t="s">
        <v>414</v>
      </c>
      <c r="D160" s="20" t="s">
        <v>238</v>
      </c>
      <c r="E160" s="5" t="s">
        <v>395</v>
      </c>
      <c r="F160" s="3">
        <f t="shared" ref="F160:G160" si="57">F161</f>
        <v>321.70000000000005</v>
      </c>
      <c r="G160" s="3">
        <f t="shared" si="57"/>
        <v>271.39999999999998</v>
      </c>
      <c r="H160" s="3">
        <f t="shared" si="51"/>
        <v>84.364314578800105</v>
      </c>
    </row>
    <row r="161" spans="1:8" ht="30" x14ac:dyDescent="0.2">
      <c r="A161" s="6" t="s">
        <v>396</v>
      </c>
      <c r="B161" s="5" t="s">
        <v>387</v>
      </c>
      <c r="C161" s="5" t="s">
        <v>414</v>
      </c>
      <c r="D161" s="20" t="s">
        <v>238</v>
      </c>
      <c r="E161" s="5" t="s">
        <v>397</v>
      </c>
      <c r="F161" s="3">
        <f>Ведомственная!G141</f>
        <v>321.70000000000005</v>
      </c>
      <c r="G161" s="3">
        <f>Ведомственная!H141</f>
        <v>271.39999999999998</v>
      </c>
      <c r="H161" s="3">
        <f t="shared" si="51"/>
        <v>84.364314578800105</v>
      </c>
    </row>
    <row r="162" spans="1:8" x14ac:dyDescent="0.2">
      <c r="A162" s="6" t="s">
        <v>398</v>
      </c>
      <c r="B162" s="5" t="s">
        <v>387</v>
      </c>
      <c r="C162" s="5" t="s">
        <v>414</v>
      </c>
      <c r="D162" s="20" t="s">
        <v>238</v>
      </c>
      <c r="E162" s="5" t="s">
        <v>399</v>
      </c>
      <c r="F162" s="3">
        <f t="shared" ref="F162:G162" si="58">F163</f>
        <v>108</v>
      </c>
      <c r="G162" s="3">
        <f t="shared" si="58"/>
        <v>107.6</v>
      </c>
      <c r="H162" s="3">
        <f t="shared" si="51"/>
        <v>99.629629629629619</v>
      </c>
    </row>
    <row r="163" spans="1:8" x14ac:dyDescent="0.2">
      <c r="A163" s="48" t="s">
        <v>400</v>
      </c>
      <c r="B163" s="5" t="s">
        <v>387</v>
      </c>
      <c r="C163" s="5" t="s">
        <v>414</v>
      </c>
      <c r="D163" s="20" t="s">
        <v>238</v>
      </c>
      <c r="E163" s="5" t="s">
        <v>401</v>
      </c>
      <c r="F163" s="3">
        <f>Ведомственная!G143</f>
        <v>108</v>
      </c>
      <c r="G163" s="3">
        <f>Ведомственная!H143</f>
        <v>107.6</v>
      </c>
      <c r="H163" s="3">
        <f t="shared" si="51"/>
        <v>99.629629629629619</v>
      </c>
    </row>
    <row r="164" spans="1:8" x14ac:dyDescent="0.2">
      <c r="A164" s="25" t="s">
        <v>245</v>
      </c>
      <c r="B164" s="5" t="s">
        <v>387</v>
      </c>
      <c r="C164" s="5" t="s">
        <v>414</v>
      </c>
      <c r="D164" s="41" t="s">
        <v>246</v>
      </c>
      <c r="E164" s="5"/>
      <c r="F164" s="3">
        <f t="shared" ref="F164:G164" si="59">F165</f>
        <v>559.20000000000005</v>
      </c>
      <c r="G164" s="3">
        <f t="shared" si="59"/>
        <v>470.5</v>
      </c>
      <c r="H164" s="3">
        <f t="shared" si="51"/>
        <v>84.138054363376241</v>
      </c>
    </row>
    <row r="165" spans="1:8" x14ac:dyDescent="0.2">
      <c r="A165" s="6" t="s">
        <v>398</v>
      </c>
      <c r="B165" s="5" t="s">
        <v>387</v>
      </c>
      <c r="C165" s="5" t="s">
        <v>414</v>
      </c>
      <c r="D165" s="41" t="s">
        <v>246</v>
      </c>
      <c r="E165" s="5" t="s">
        <v>399</v>
      </c>
      <c r="F165" s="3">
        <f t="shared" ref="F165:G165" si="60">F166+F167</f>
        <v>559.20000000000005</v>
      </c>
      <c r="G165" s="3">
        <f t="shared" si="60"/>
        <v>470.5</v>
      </c>
      <c r="H165" s="3">
        <f t="shared" si="51"/>
        <v>84.138054363376241</v>
      </c>
    </row>
    <row r="166" spans="1:8" x14ac:dyDescent="0.2">
      <c r="A166" s="48" t="s">
        <v>400</v>
      </c>
      <c r="B166" s="5" t="s">
        <v>387</v>
      </c>
      <c r="C166" s="5" t="s">
        <v>414</v>
      </c>
      <c r="D166" s="41" t="s">
        <v>246</v>
      </c>
      <c r="E166" s="5" t="s">
        <v>401</v>
      </c>
      <c r="F166" s="3">
        <f>Ведомственная!G146</f>
        <v>470.6</v>
      </c>
      <c r="G166" s="3">
        <f>Ведомственная!H146</f>
        <v>470.5</v>
      </c>
      <c r="H166" s="3">
        <f t="shared" si="51"/>
        <v>99.978750531236713</v>
      </c>
    </row>
    <row r="167" spans="1:8" ht="30" x14ac:dyDescent="0.2">
      <c r="A167" s="6" t="s">
        <v>495</v>
      </c>
      <c r="B167" s="5" t="s">
        <v>387</v>
      </c>
      <c r="C167" s="5" t="s">
        <v>414</v>
      </c>
      <c r="D167" s="41" t="s">
        <v>246</v>
      </c>
      <c r="E167" s="5" t="s">
        <v>494</v>
      </c>
      <c r="F167" s="3">
        <f>Ведомственная!G147</f>
        <v>88.6</v>
      </c>
      <c r="G167" s="3">
        <f>Ведомственная!H147</f>
        <v>0</v>
      </c>
      <c r="H167" s="3">
        <f t="shared" si="51"/>
        <v>0</v>
      </c>
    </row>
    <row r="168" spans="1:8" ht="45" x14ac:dyDescent="0.2">
      <c r="A168" s="25" t="s">
        <v>241</v>
      </c>
      <c r="B168" s="5" t="s">
        <v>387</v>
      </c>
      <c r="C168" s="5" t="s">
        <v>414</v>
      </c>
      <c r="D168" s="41" t="s">
        <v>242</v>
      </c>
      <c r="E168" s="30"/>
      <c r="F168" s="3">
        <f>F169+F171+F175+F173</f>
        <v>39643</v>
      </c>
      <c r="G168" s="3">
        <f>G169+G171+G175+G173</f>
        <v>39035.399999999994</v>
      </c>
      <c r="H168" s="3">
        <f t="shared" si="51"/>
        <v>98.467320838483445</v>
      </c>
    </row>
    <row r="169" spans="1:8" ht="60" x14ac:dyDescent="0.2">
      <c r="A169" s="6" t="s">
        <v>390</v>
      </c>
      <c r="B169" s="5" t="s">
        <v>387</v>
      </c>
      <c r="C169" s="5" t="s">
        <v>414</v>
      </c>
      <c r="D169" s="41" t="s">
        <v>242</v>
      </c>
      <c r="E169" s="5" t="s">
        <v>391</v>
      </c>
      <c r="F169" s="3">
        <f t="shared" ref="F169:G169" si="61">F170</f>
        <v>37873.4</v>
      </c>
      <c r="G169" s="3">
        <f t="shared" si="61"/>
        <v>37660.199999999997</v>
      </c>
      <c r="H169" s="3">
        <f t="shared" si="51"/>
        <v>99.437071929111184</v>
      </c>
    </row>
    <row r="170" spans="1:8" x14ac:dyDescent="0.2">
      <c r="A170" s="48" t="s">
        <v>417</v>
      </c>
      <c r="B170" s="5" t="s">
        <v>387</v>
      </c>
      <c r="C170" s="5" t="s">
        <v>414</v>
      </c>
      <c r="D170" s="41" t="s">
        <v>242</v>
      </c>
      <c r="E170" s="5" t="s">
        <v>385</v>
      </c>
      <c r="F170" s="3">
        <f>Ведомственная!G150</f>
        <v>37873.4</v>
      </c>
      <c r="G170" s="3">
        <f>Ведомственная!H150</f>
        <v>37660.199999999997</v>
      </c>
      <c r="H170" s="3">
        <f t="shared" si="51"/>
        <v>99.437071929111184</v>
      </c>
    </row>
    <row r="171" spans="1:8" ht="30" x14ac:dyDescent="0.2">
      <c r="A171" s="6" t="s">
        <v>394</v>
      </c>
      <c r="B171" s="5" t="s">
        <v>387</v>
      </c>
      <c r="C171" s="5" t="s">
        <v>414</v>
      </c>
      <c r="D171" s="41" t="s">
        <v>242</v>
      </c>
      <c r="E171" s="5" t="s">
        <v>395</v>
      </c>
      <c r="F171" s="3">
        <f t="shared" ref="F171:G171" si="62">F172</f>
        <v>1393.1</v>
      </c>
      <c r="G171" s="3">
        <f t="shared" si="62"/>
        <v>1211.4000000000001</v>
      </c>
      <c r="H171" s="3">
        <f t="shared" si="51"/>
        <v>86.95714593352956</v>
      </c>
    </row>
    <row r="172" spans="1:8" ht="30" x14ac:dyDescent="0.2">
      <c r="A172" s="6" t="s">
        <v>396</v>
      </c>
      <c r="B172" s="5" t="s">
        <v>387</v>
      </c>
      <c r="C172" s="5" t="s">
        <v>414</v>
      </c>
      <c r="D172" s="41" t="s">
        <v>242</v>
      </c>
      <c r="E172" s="5" t="s">
        <v>397</v>
      </c>
      <c r="F172" s="3">
        <f>Ведомственная!G152</f>
        <v>1393.1</v>
      </c>
      <c r="G172" s="3">
        <f>Ведомственная!H152</f>
        <v>1211.4000000000001</v>
      </c>
      <c r="H172" s="3">
        <f t="shared" si="51"/>
        <v>86.95714593352956</v>
      </c>
    </row>
    <row r="173" spans="1:8" x14ac:dyDescent="0.2">
      <c r="A173" s="48" t="s">
        <v>408</v>
      </c>
      <c r="B173" s="5" t="s">
        <v>387</v>
      </c>
      <c r="C173" s="5" t="s">
        <v>414</v>
      </c>
      <c r="D173" s="41" t="s">
        <v>242</v>
      </c>
      <c r="E173" s="5" t="s">
        <v>409</v>
      </c>
      <c r="F173" s="3">
        <f>F174</f>
        <v>34.6</v>
      </c>
      <c r="G173" s="3">
        <f>G174</f>
        <v>34.6</v>
      </c>
      <c r="H173" s="3">
        <f t="shared" si="51"/>
        <v>100</v>
      </c>
    </row>
    <row r="174" spans="1:8" ht="30" x14ac:dyDescent="0.2">
      <c r="A174" s="10" t="s">
        <v>410</v>
      </c>
      <c r="B174" s="5" t="s">
        <v>387</v>
      </c>
      <c r="C174" s="5" t="s">
        <v>414</v>
      </c>
      <c r="D174" s="41" t="s">
        <v>242</v>
      </c>
      <c r="E174" s="5" t="s">
        <v>411</v>
      </c>
      <c r="F174" s="3">
        <f>Ведомственная!G154</f>
        <v>34.6</v>
      </c>
      <c r="G174" s="3">
        <f>Ведомственная!H154</f>
        <v>34.6</v>
      </c>
      <c r="H174" s="3">
        <f t="shared" si="51"/>
        <v>100</v>
      </c>
    </row>
    <row r="175" spans="1:8" x14ac:dyDescent="0.2">
      <c r="A175" s="6" t="s">
        <v>398</v>
      </c>
      <c r="B175" s="5" t="s">
        <v>387</v>
      </c>
      <c r="C175" s="5" t="s">
        <v>414</v>
      </c>
      <c r="D175" s="41" t="s">
        <v>242</v>
      </c>
      <c r="E175" s="5" t="s">
        <v>399</v>
      </c>
      <c r="F175" s="3">
        <f t="shared" ref="F175:G175" si="63">F176</f>
        <v>341.9</v>
      </c>
      <c r="G175" s="3">
        <f t="shared" si="63"/>
        <v>129.19999999999999</v>
      </c>
      <c r="H175" s="3">
        <f t="shared" si="51"/>
        <v>37.78882714243931</v>
      </c>
    </row>
    <row r="176" spans="1:8" x14ac:dyDescent="0.2">
      <c r="A176" s="48" t="s">
        <v>400</v>
      </c>
      <c r="B176" s="5" t="s">
        <v>387</v>
      </c>
      <c r="C176" s="5" t="s">
        <v>414</v>
      </c>
      <c r="D176" s="41" t="s">
        <v>242</v>
      </c>
      <c r="E176" s="5" t="s">
        <v>401</v>
      </c>
      <c r="F176" s="3">
        <f>Ведомственная!G156</f>
        <v>341.9</v>
      </c>
      <c r="G176" s="3">
        <f>Ведомственная!H156</f>
        <v>129.19999999999999</v>
      </c>
      <c r="H176" s="3">
        <f t="shared" si="51"/>
        <v>37.78882714243931</v>
      </c>
    </row>
    <row r="177" spans="1:8" ht="45" x14ac:dyDescent="0.2">
      <c r="A177" s="25" t="s">
        <v>243</v>
      </c>
      <c r="B177" s="5" t="s">
        <v>387</v>
      </c>
      <c r="C177" s="5" t="s">
        <v>414</v>
      </c>
      <c r="D177" s="41" t="s">
        <v>244</v>
      </c>
      <c r="E177" s="30"/>
      <c r="F177" s="3">
        <f>F178+F180+F184+F182</f>
        <v>12270</v>
      </c>
      <c r="G177" s="3">
        <f>G178+G180+G184+G182</f>
        <v>11024.800000000001</v>
      </c>
      <c r="H177" s="3">
        <f t="shared" si="51"/>
        <v>89.851670741646302</v>
      </c>
    </row>
    <row r="178" spans="1:8" ht="60" x14ac:dyDescent="0.2">
      <c r="A178" s="6" t="s">
        <v>390</v>
      </c>
      <c r="B178" s="5" t="s">
        <v>387</v>
      </c>
      <c r="C178" s="5" t="s">
        <v>414</v>
      </c>
      <c r="D178" s="41" t="s">
        <v>244</v>
      </c>
      <c r="E178" s="5" t="s">
        <v>391</v>
      </c>
      <c r="F178" s="3">
        <f t="shared" ref="F178:G178" si="64">F179</f>
        <v>11668.3</v>
      </c>
      <c r="G178" s="3">
        <f t="shared" si="64"/>
        <v>10484.6</v>
      </c>
      <c r="H178" s="3">
        <f t="shared" si="51"/>
        <v>89.855420241166257</v>
      </c>
    </row>
    <row r="179" spans="1:8" x14ac:dyDescent="0.2">
      <c r="A179" s="48" t="s">
        <v>417</v>
      </c>
      <c r="B179" s="5" t="s">
        <v>387</v>
      </c>
      <c r="C179" s="5" t="s">
        <v>414</v>
      </c>
      <c r="D179" s="41" t="s">
        <v>244</v>
      </c>
      <c r="E179" s="5" t="s">
        <v>385</v>
      </c>
      <c r="F179" s="3">
        <f>Ведомственная!G159</f>
        <v>11668.3</v>
      </c>
      <c r="G179" s="3">
        <f>Ведомственная!H159</f>
        <v>10484.6</v>
      </c>
      <c r="H179" s="3">
        <f t="shared" si="51"/>
        <v>89.855420241166257</v>
      </c>
    </row>
    <row r="180" spans="1:8" ht="30" x14ac:dyDescent="0.2">
      <c r="A180" s="6" t="s">
        <v>394</v>
      </c>
      <c r="B180" s="5" t="s">
        <v>387</v>
      </c>
      <c r="C180" s="5" t="s">
        <v>414</v>
      </c>
      <c r="D180" s="41" t="s">
        <v>244</v>
      </c>
      <c r="E180" s="5" t="s">
        <v>395</v>
      </c>
      <c r="F180" s="3">
        <f t="shared" ref="F180:G180" si="65">F181</f>
        <v>460</v>
      </c>
      <c r="G180" s="3">
        <f t="shared" si="65"/>
        <v>426.7</v>
      </c>
      <c r="H180" s="3">
        <f t="shared" si="51"/>
        <v>92.760869565217391</v>
      </c>
    </row>
    <row r="181" spans="1:8" ht="30" x14ac:dyDescent="0.2">
      <c r="A181" s="6" t="s">
        <v>396</v>
      </c>
      <c r="B181" s="5" t="s">
        <v>387</v>
      </c>
      <c r="C181" s="5" t="s">
        <v>414</v>
      </c>
      <c r="D181" s="41" t="s">
        <v>244</v>
      </c>
      <c r="E181" s="5" t="s">
        <v>397</v>
      </c>
      <c r="F181" s="3">
        <f>Ведомственная!G161</f>
        <v>460</v>
      </c>
      <c r="G181" s="3">
        <f>Ведомственная!H161</f>
        <v>426.7</v>
      </c>
      <c r="H181" s="3">
        <f t="shared" si="51"/>
        <v>92.760869565217391</v>
      </c>
    </row>
    <row r="182" spans="1:8" x14ac:dyDescent="0.2">
      <c r="A182" s="48" t="s">
        <v>408</v>
      </c>
      <c r="B182" s="5" t="s">
        <v>387</v>
      </c>
      <c r="C182" s="5" t="s">
        <v>414</v>
      </c>
      <c r="D182" s="41" t="s">
        <v>244</v>
      </c>
      <c r="E182" s="5" t="s">
        <v>409</v>
      </c>
      <c r="F182" s="3">
        <f>F183</f>
        <v>81.7</v>
      </c>
      <c r="G182" s="3">
        <f>G183</f>
        <v>81.7</v>
      </c>
      <c r="H182" s="3">
        <f t="shared" si="51"/>
        <v>100</v>
      </c>
    </row>
    <row r="183" spans="1:8" ht="30" x14ac:dyDescent="0.2">
      <c r="A183" s="10" t="s">
        <v>410</v>
      </c>
      <c r="B183" s="5" t="s">
        <v>387</v>
      </c>
      <c r="C183" s="5" t="s">
        <v>414</v>
      </c>
      <c r="D183" s="41" t="s">
        <v>244</v>
      </c>
      <c r="E183" s="5" t="s">
        <v>411</v>
      </c>
      <c r="F183" s="3">
        <f>Ведомственная!G163</f>
        <v>81.7</v>
      </c>
      <c r="G183" s="3">
        <f>Ведомственная!H163</f>
        <v>81.7</v>
      </c>
      <c r="H183" s="3">
        <f t="shared" si="51"/>
        <v>100</v>
      </c>
    </row>
    <row r="184" spans="1:8" x14ac:dyDescent="0.2">
      <c r="A184" s="6" t="s">
        <v>398</v>
      </c>
      <c r="B184" s="5" t="s">
        <v>387</v>
      </c>
      <c r="C184" s="5" t="s">
        <v>414</v>
      </c>
      <c r="D184" s="41" t="s">
        <v>244</v>
      </c>
      <c r="E184" s="5" t="s">
        <v>399</v>
      </c>
      <c r="F184" s="3">
        <f t="shared" ref="F184:G184" si="66">F185</f>
        <v>60</v>
      </c>
      <c r="G184" s="3">
        <f t="shared" si="66"/>
        <v>31.8</v>
      </c>
      <c r="H184" s="3">
        <f t="shared" si="51"/>
        <v>53</v>
      </c>
    </row>
    <row r="185" spans="1:8" x14ac:dyDescent="0.2">
      <c r="A185" s="48" t="s">
        <v>400</v>
      </c>
      <c r="B185" s="5" t="s">
        <v>387</v>
      </c>
      <c r="C185" s="5" t="s">
        <v>414</v>
      </c>
      <c r="D185" s="41" t="s">
        <v>244</v>
      </c>
      <c r="E185" s="5" t="s">
        <v>401</v>
      </c>
      <c r="F185" s="3">
        <f>Ведомственная!G165</f>
        <v>60</v>
      </c>
      <c r="G185" s="3">
        <f>Ведомственная!H165</f>
        <v>31.8</v>
      </c>
      <c r="H185" s="3">
        <f t="shared" si="51"/>
        <v>53</v>
      </c>
    </row>
    <row r="186" spans="1:8" ht="45" x14ac:dyDescent="0.2">
      <c r="A186" s="21" t="s">
        <v>247</v>
      </c>
      <c r="B186" s="5" t="s">
        <v>387</v>
      </c>
      <c r="C186" s="5" t="s">
        <v>414</v>
      </c>
      <c r="D186" s="20" t="s">
        <v>248</v>
      </c>
      <c r="E186" s="5"/>
      <c r="F186" s="3">
        <f t="shared" ref="F186:G190" si="67">F187</f>
        <v>2</v>
      </c>
      <c r="G186" s="3">
        <f t="shared" si="67"/>
        <v>0</v>
      </c>
      <c r="H186" s="3">
        <f t="shared" si="51"/>
        <v>0</v>
      </c>
    </row>
    <row r="187" spans="1:8" x14ac:dyDescent="0.2">
      <c r="A187" s="21" t="s">
        <v>25</v>
      </c>
      <c r="B187" s="5" t="s">
        <v>387</v>
      </c>
      <c r="C187" s="5" t="s">
        <v>414</v>
      </c>
      <c r="D187" s="20" t="s">
        <v>270</v>
      </c>
      <c r="E187" s="5"/>
      <c r="F187" s="3">
        <f>F188</f>
        <v>2</v>
      </c>
      <c r="G187" s="3">
        <f>G188</f>
        <v>0</v>
      </c>
      <c r="H187" s="3">
        <f t="shared" si="51"/>
        <v>0</v>
      </c>
    </row>
    <row r="188" spans="1:8" ht="45" x14ac:dyDescent="0.2">
      <c r="A188" s="25" t="s">
        <v>275</v>
      </c>
      <c r="B188" s="5" t="s">
        <v>387</v>
      </c>
      <c r="C188" s="5" t="s">
        <v>414</v>
      </c>
      <c r="D188" s="20" t="s">
        <v>276</v>
      </c>
      <c r="E188" s="30"/>
      <c r="F188" s="3">
        <f t="shared" si="67"/>
        <v>2</v>
      </c>
      <c r="G188" s="3">
        <f t="shared" si="67"/>
        <v>0</v>
      </c>
      <c r="H188" s="3">
        <f t="shared" si="51"/>
        <v>0</v>
      </c>
    </row>
    <row r="189" spans="1:8" ht="45" x14ac:dyDescent="0.2">
      <c r="A189" s="21" t="s">
        <v>277</v>
      </c>
      <c r="B189" s="5" t="s">
        <v>387</v>
      </c>
      <c r="C189" s="5" t="s">
        <v>414</v>
      </c>
      <c r="D189" s="20" t="s">
        <v>278</v>
      </c>
      <c r="E189" s="30"/>
      <c r="F189" s="3">
        <f t="shared" si="67"/>
        <v>2</v>
      </c>
      <c r="G189" s="3">
        <f t="shared" si="67"/>
        <v>0</v>
      </c>
      <c r="H189" s="3">
        <f t="shared" si="51"/>
        <v>0</v>
      </c>
    </row>
    <row r="190" spans="1:8" ht="30" x14ac:dyDescent="0.2">
      <c r="A190" s="6" t="s">
        <v>394</v>
      </c>
      <c r="B190" s="5" t="s">
        <v>387</v>
      </c>
      <c r="C190" s="5" t="s">
        <v>414</v>
      </c>
      <c r="D190" s="20" t="s">
        <v>278</v>
      </c>
      <c r="E190" s="5">
        <v>200</v>
      </c>
      <c r="F190" s="3">
        <f t="shared" si="67"/>
        <v>2</v>
      </c>
      <c r="G190" s="3">
        <f t="shared" si="67"/>
        <v>0</v>
      </c>
      <c r="H190" s="3">
        <f t="shared" si="51"/>
        <v>0</v>
      </c>
    </row>
    <row r="191" spans="1:8" ht="30" x14ac:dyDescent="0.2">
      <c r="A191" s="6" t="s">
        <v>396</v>
      </c>
      <c r="B191" s="5" t="s">
        <v>387</v>
      </c>
      <c r="C191" s="5" t="s">
        <v>414</v>
      </c>
      <c r="D191" s="20" t="s">
        <v>278</v>
      </c>
      <c r="E191" s="5">
        <v>240</v>
      </c>
      <c r="F191" s="3">
        <f>Ведомственная!G171</f>
        <v>2</v>
      </c>
      <c r="G191" s="3">
        <f>Ведомственная!H171</f>
        <v>0</v>
      </c>
      <c r="H191" s="3">
        <f t="shared" si="51"/>
        <v>0</v>
      </c>
    </row>
    <row r="192" spans="1:8" ht="30" x14ac:dyDescent="0.2">
      <c r="A192" s="21" t="s">
        <v>296</v>
      </c>
      <c r="B192" s="5" t="s">
        <v>387</v>
      </c>
      <c r="C192" s="5" t="s">
        <v>414</v>
      </c>
      <c r="D192" s="20" t="s">
        <v>297</v>
      </c>
      <c r="E192" s="5"/>
      <c r="F192" s="3">
        <f t="shared" ref="F192:G192" si="68">F193</f>
        <v>50888.800000000003</v>
      </c>
      <c r="G192" s="3">
        <f t="shared" si="68"/>
        <v>50882.700000000004</v>
      </c>
      <c r="H192" s="3">
        <f t="shared" si="51"/>
        <v>99.988013079498828</v>
      </c>
    </row>
    <row r="193" spans="1:8" ht="75" x14ac:dyDescent="0.2">
      <c r="A193" s="21" t="s">
        <v>298</v>
      </c>
      <c r="B193" s="5" t="s">
        <v>387</v>
      </c>
      <c r="C193" s="5" t="s">
        <v>414</v>
      </c>
      <c r="D193" s="20" t="s">
        <v>299</v>
      </c>
      <c r="E193" s="5"/>
      <c r="F193" s="3">
        <f t="shared" ref="F193:G196" si="69">F194</f>
        <v>50888.800000000003</v>
      </c>
      <c r="G193" s="3">
        <f t="shared" si="69"/>
        <v>50882.700000000004</v>
      </c>
      <c r="H193" s="3">
        <f t="shared" si="51"/>
        <v>99.988013079498828</v>
      </c>
    </row>
    <row r="194" spans="1:8" ht="45" x14ac:dyDescent="0.2">
      <c r="A194" s="21" t="s">
        <v>300</v>
      </c>
      <c r="B194" s="5" t="s">
        <v>387</v>
      </c>
      <c r="C194" s="5" t="s">
        <v>414</v>
      </c>
      <c r="D194" s="20" t="s">
        <v>301</v>
      </c>
      <c r="E194" s="5"/>
      <c r="F194" s="3">
        <f>F195+F201+F198</f>
        <v>50888.800000000003</v>
      </c>
      <c r="G194" s="3">
        <f>G195+G201+G198</f>
        <v>50882.700000000004</v>
      </c>
      <c r="H194" s="3">
        <f t="shared" si="51"/>
        <v>99.988013079498828</v>
      </c>
    </row>
    <row r="195" spans="1:8" ht="45" x14ac:dyDescent="0.2">
      <c r="A195" s="23" t="s">
        <v>302</v>
      </c>
      <c r="B195" s="5" t="s">
        <v>387</v>
      </c>
      <c r="C195" s="5" t="s">
        <v>414</v>
      </c>
      <c r="D195" s="20" t="s">
        <v>303</v>
      </c>
      <c r="E195" s="30"/>
      <c r="F195" s="3">
        <f t="shared" si="69"/>
        <v>48016.800000000003</v>
      </c>
      <c r="G195" s="3">
        <f t="shared" si="69"/>
        <v>48016.800000000003</v>
      </c>
      <c r="H195" s="3">
        <f t="shared" si="51"/>
        <v>100</v>
      </c>
    </row>
    <row r="196" spans="1:8" ht="30" x14ac:dyDescent="0.2">
      <c r="A196" s="6" t="s">
        <v>415</v>
      </c>
      <c r="B196" s="5" t="s">
        <v>387</v>
      </c>
      <c r="C196" s="5" t="s">
        <v>414</v>
      </c>
      <c r="D196" s="20" t="s">
        <v>303</v>
      </c>
      <c r="E196" s="5" t="s">
        <v>429</v>
      </c>
      <c r="F196" s="3">
        <f t="shared" si="69"/>
        <v>48016.800000000003</v>
      </c>
      <c r="G196" s="3">
        <f t="shared" si="69"/>
        <v>48016.800000000003</v>
      </c>
      <c r="H196" s="3">
        <f t="shared" si="51"/>
        <v>100</v>
      </c>
    </row>
    <row r="197" spans="1:8" x14ac:dyDescent="0.2">
      <c r="A197" s="6" t="s">
        <v>416</v>
      </c>
      <c r="B197" s="5" t="s">
        <v>387</v>
      </c>
      <c r="C197" s="5" t="s">
        <v>414</v>
      </c>
      <c r="D197" s="20" t="s">
        <v>303</v>
      </c>
      <c r="E197" s="5" t="s">
        <v>430</v>
      </c>
      <c r="F197" s="3">
        <f>Ведомственная!G177</f>
        <v>48016.800000000003</v>
      </c>
      <c r="G197" s="3">
        <f>Ведомственная!H177</f>
        <v>48016.800000000003</v>
      </c>
      <c r="H197" s="3">
        <f t="shared" si="51"/>
        <v>100</v>
      </c>
    </row>
    <row r="198" spans="1:8" ht="45" x14ac:dyDescent="0.2">
      <c r="A198" s="6" t="s">
        <v>628</v>
      </c>
      <c r="B198" s="5" t="s">
        <v>387</v>
      </c>
      <c r="C198" s="5" t="s">
        <v>414</v>
      </c>
      <c r="D198" s="20" t="s">
        <v>627</v>
      </c>
      <c r="E198" s="5"/>
      <c r="F198" s="3">
        <f>F199</f>
        <v>2278</v>
      </c>
      <c r="G198" s="3">
        <f>G199</f>
        <v>2278</v>
      </c>
      <c r="H198" s="3">
        <f t="shared" si="51"/>
        <v>100</v>
      </c>
    </row>
    <row r="199" spans="1:8" ht="30" x14ac:dyDescent="0.2">
      <c r="A199" s="6" t="s">
        <v>415</v>
      </c>
      <c r="B199" s="5" t="s">
        <v>387</v>
      </c>
      <c r="C199" s="5" t="s">
        <v>414</v>
      </c>
      <c r="D199" s="20" t="s">
        <v>627</v>
      </c>
      <c r="E199" s="5" t="s">
        <v>429</v>
      </c>
      <c r="F199" s="3">
        <f>F200</f>
        <v>2278</v>
      </c>
      <c r="G199" s="3">
        <f>G200</f>
        <v>2278</v>
      </c>
      <c r="H199" s="3">
        <f t="shared" si="51"/>
        <v>100</v>
      </c>
    </row>
    <row r="200" spans="1:8" x14ac:dyDescent="0.2">
      <c r="A200" s="6" t="s">
        <v>416</v>
      </c>
      <c r="B200" s="5" t="s">
        <v>387</v>
      </c>
      <c r="C200" s="5" t="s">
        <v>414</v>
      </c>
      <c r="D200" s="20" t="s">
        <v>627</v>
      </c>
      <c r="E200" s="5" t="s">
        <v>430</v>
      </c>
      <c r="F200" s="3">
        <f>Ведомственная!G180</f>
        <v>2278</v>
      </c>
      <c r="G200" s="3">
        <f>Ведомственная!H180</f>
        <v>2278</v>
      </c>
      <c r="H200" s="3">
        <f t="shared" si="51"/>
        <v>100</v>
      </c>
    </row>
    <row r="201" spans="1:8" ht="135" x14ac:dyDescent="0.2">
      <c r="A201" s="6" t="s">
        <v>574</v>
      </c>
      <c r="B201" s="5" t="s">
        <v>387</v>
      </c>
      <c r="C201" s="5" t="s">
        <v>414</v>
      </c>
      <c r="D201" s="20" t="s">
        <v>573</v>
      </c>
      <c r="E201" s="5"/>
      <c r="F201" s="3">
        <f>F202</f>
        <v>594</v>
      </c>
      <c r="G201" s="3">
        <f>G202</f>
        <v>587.9</v>
      </c>
      <c r="H201" s="3">
        <f t="shared" si="51"/>
        <v>98.973063973063972</v>
      </c>
    </row>
    <row r="202" spans="1:8" ht="30" x14ac:dyDescent="0.2">
      <c r="A202" s="6" t="s">
        <v>415</v>
      </c>
      <c r="B202" s="5" t="s">
        <v>387</v>
      </c>
      <c r="C202" s="5" t="s">
        <v>414</v>
      </c>
      <c r="D202" s="20" t="s">
        <v>573</v>
      </c>
      <c r="E202" s="5" t="s">
        <v>429</v>
      </c>
      <c r="F202" s="3">
        <f>F203</f>
        <v>594</v>
      </c>
      <c r="G202" s="3">
        <f>G203</f>
        <v>587.9</v>
      </c>
      <c r="H202" s="3">
        <f t="shared" si="51"/>
        <v>98.973063973063972</v>
      </c>
    </row>
    <row r="203" spans="1:8" x14ac:dyDescent="0.2">
      <c r="A203" s="6" t="s">
        <v>416</v>
      </c>
      <c r="B203" s="5" t="s">
        <v>387</v>
      </c>
      <c r="C203" s="5" t="s">
        <v>414</v>
      </c>
      <c r="D203" s="20" t="s">
        <v>573</v>
      </c>
      <c r="E203" s="5" t="s">
        <v>430</v>
      </c>
      <c r="F203" s="3">
        <f>Ведомственная!G183</f>
        <v>594</v>
      </c>
      <c r="G203" s="3">
        <f>Ведомственная!H183</f>
        <v>587.9</v>
      </c>
      <c r="H203" s="3">
        <f t="shared" si="51"/>
        <v>98.973063973063972</v>
      </c>
    </row>
    <row r="204" spans="1:8" x14ac:dyDescent="0.2">
      <c r="A204" s="21" t="s">
        <v>378</v>
      </c>
      <c r="B204" s="5" t="s">
        <v>387</v>
      </c>
      <c r="C204" s="5" t="s">
        <v>414</v>
      </c>
      <c r="D204" s="20" t="s">
        <v>379</v>
      </c>
      <c r="E204" s="5"/>
      <c r="F204" s="3">
        <f>F210+F205</f>
        <v>3442.9</v>
      </c>
      <c r="G204" s="3">
        <f>G210+G205</f>
        <v>3442.5</v>
      </c>
      <c r="H204" s="3">
        <f t="shared" si="51"/>
        <v>99.988381887362394</v>
      </c>
    </row>
    <row r="205" spans="1:8" x14ac:dyDescent="0.2">
      <c r="A205" s="6" t="s">
        <v>577</v>
      </c>
      <c r="B205" s="5" t="s">
        <v>387</v>
      </c>
      <c r="C205" s="5" t="s">
        <v>414</v>
      </c>
      <c r="D205" s="20" t="s">
        <v>575</v>
      </c>
      <c r="E205" s="5"/>
      <c r="F205" s="3">
        <f>F208+F206</f>
        <v>232.39999999999998</v>
      </c>
      <c r="G205" s="3">
        <f>G208+G206</f>
        <v>232.39999999999998</v>
      </c>
      <c r="H205" s="3">
        <f t="shared" si="51"/>
        <v>100</v>
      </c>
    </row>
    <row r="206" spans="1:8" ht="30" x14ac:dyDescent="0.2">
      <c r="A206" s="6" t="s">
        <v>394</v>
      </c>
      <c r="B206" s="5" t="s">
        <v>387</v>
      </c>
      <c r="C206" s="5" t="s">
        <v>414</v>
      </c>
      <c r="D206" s="20" t="s">
        <v>575</v>
      </c>
      <c r="E206" s="5" t="s">
        <v>395</v>
      </c>
      <c r="F206" s="3">
        <f>F207</f>
        <v>161.6</v>
      </c>
      <c r="G206" s="3">
        <f>G207</f>
        <v>161.6</v>
      </c>
      <c r="H206" s="3">
        <f t="shared" ref="H206:H254" si="70">G206/F206*100</f>
        <v>100</v>
      </c>
    </row>
    <row r="207" spans="1:8" ht="30" x14ac:dyDescent="0.2">
      <c r="A207" s="6" t="s">
        <v>396</v>
      </c>
      <c r="B207" s="5" t="s">
        <v>387</v>
      </c>
      <c r="C207" s="5" t="s">
        <v>414</v>
      </c>
      <c r="D207" s="20" t="s">
        <v>575</v>
      </c>
      <c r="E207" s="5" t="s">
        <v>397</v>
      </c>
      <c r="F207" s="3">
        <f>Ведомственная!G187</f>
        <v>161.6</v>
      </c>
      <c r="G207" s="3">
        <f>Ведомственная!H187</f>
        <v>161.6</v>
      </c>
      <c r="H207" s="3">
        <f t="shared" si="70"/>
        <v>100</v>
      </c>
    </row>
    <row r="208" spans="1:8" x14ac:dyDescent="0.2">
      <c r="A208" s="10" t="s">
        <v>398</v>
      </c>
      <c r="B208" s="5" t="s">
        <v>387</v>
      </c>
      <c r="C208" s="5" t="s">
        <v>414</v>
      </c>
      <c r="D208" s="20" t="s">
        <v>575</v>
      </c>
      <c r="E208" s="5" t="s">
        <v>399</v>
      </c>
      <c r="F208" s="3">
        <f>F209</f>
        <v>70.8</v>
      </c>
      <c r="G208" s="3">
        <f>G209</f>
        <v>70.8</v>
      </c>
      <c r="H208" s="3">
        <f t="shared" si="70"/>
        <v>100</v>
      </c>
    </row>
    <row r="209" spans="1:8" x14ac:dyDescent="0.2">
      <c r="A209" s="21" t="s">
        <v>578</v>
      </c>
      <c r="B209" s="5" t="s">
        <v>387</v>
      </c>
      <c r="C209" s="5" t="s">
        <v>414</v>
      </c>
      <c r="D209" s="20" t="s">
        <v>575</v>
      </c>
      <c r="E209" s="5" t="s">
        <v>576</v>
      </c>
      <c r="F209" s="3">
        <f>Ведомственная!G189</f>
        <v>70.8</v>
      </c>
      <c r="G209" s="3">
        <f>Ведомственная!H189</f>
        <v>70.8</v>
      </c>
      <c r="H209" s="3">
        <f t="shared" si="70"/>
        <v>100</v>
      </c>
    </row>
    <row r="210" spans="1:8" x14ac:dyDescent="0.2">
      <c r="A210" s="21" t="s">
        <v>536</v>
      </c>
      <c r="B210" s="5" t="s">
        <v>387</v>
      </c>
      <c r="C210" s="5" t="s">
        <v>414</v>
      </c>
      <c r="D210" s="20" t="s">
        <v>537</v>
      </c>
      <c r="E210" s="5"/>
      <c r="F210" s="3">
        <f>F211</f>
        <v>3210.5</v>
      </c>
      <c r="G210" s="3">
        <f>G211</f>
        <v>3210.1</v>
      </c>
      <c r="H210" s="3">
        <f t="shared" si="70"/>
        <v>99.98754088148263</v>
      </c>
    </row>
    <row r="211" spans="1:8" ht="30" x14ac:dyDescent="0.2">
      <c r="A211" s="6" t="s">
        <v>394</v>
      </c>
      <c r="B211" s="5" t="s">
        <v>387</v>
      </c>
      <c r="C211" s="5" t="s">
        <v>414</v>
      </c>
      <c r="D211" s="20" t="s">
        <v>537</v>
      </c>
      <c r="E211" s="5" t="s">
        <v>395</v>
      </c>
      <c r="F211" s="3">
        <f>F212</f>
        <v>3210.5</v>
      </c>
      <c r="G211" s="3">
        <f>G212</f>
        <v>3210.1</v>
      </c>
      <c r="H211" s="3">
        <f t="shared" si="70"/>
        <v>99.98754088148263</v>
      </c>
    </row>
    <row r="212" spans="1:8" ht="30" x14ac:dyDescent="0.2">
      <c r="A212" s="6" t="s">
        <v>396</v>
      </c>
      <c r="B212" s="5" t="s">
        <v>387</v>
      </c>
      <c r="C212" s="5" t="s">
        <v>414</v>
      </c>
      <c r="D212" s="20" t="s">
        <v>537</v>
      </c>
      <c r="E212" s="5" t="s">
        <v>397</v>
      </c>
      <c r="F212" s="3">
        <f>Ведомственная!G192</f>
        <v>3210.5</v>
      </c>
      <c r="G212" s="3">
        <f>Ведомственная!H192</f>
        <v>3210.1</v>
      </c>
      <c r="H212" s="3">
        <f t="shared" si="70"/>
        <v>99.98754088148263</v>
      </c>
    </row>
    <row r="213" spans="1:8" ht="15.75" x14ac:dyDescent="0.25">
      <c r="A213" s="7" t="s">
        <v>418</v>
      </c>
      <c r="B213" s="8" t="s">
        <v>405</v>
      </c>
      <c r="C213" s="8"/>
      <c r="D213" s="8"/>
      <c r="E213" s="8"/>
      <c r="F213" s="9">
        <f>F214</f>
        <v>4788</v>
      </c>
      <c r="G213" s="9">
        <f>G214</f>
        <v>4629.3999999999996</v>
      </c>
      <c r="H213" s="9">
        <f t="shared" si="70"/>
        <v>96.687552213868003</v>
      </c>
    </row>
    <row r="214" spans="1:8" x14ac:dyDescent="0.2">
      <c r="A214" s="4" t="s">
        <v>419</v>
      </c>
      <c r="B214" s="5" t="s">
        <v>405</v>
      </c>
      <c r="C214" s="5" t="s">
        <v>389</v>
      </c>
      <c r="D214" s="5"/>
      <c r="E214" s="5"/>
      <c r="F214" s="3">
        <f t="shared" ref="F214:G217" si="71">F215</f>
        <v>4788</v>
      </c>
      <c r="G214" s="3">
        <f t="shared" si="71"/>
        <v>4629.3999999999996</v>
      </c>
      <c r="H214" s="3">
        <f t="shared" si="70"/>
        <v>96.687552213868003</v>
      </c>
    </row>
    <row r="215" spans="1:8" ht="45" x14ac:dyDescent="0.2">
      <c r="A215" s="21" t="s">
        <v>247</v>
      </c>
      <c r="B215" s="5" t="s">
        <v>405</v>
      </c>
      <c r="C215" s="5" t="s">
        <v>389</v>
      </c>
      <c r="D215" s="20" t="s">
        <v>248</v>
      </c>
      <c r="E215" s="5"/>
      <c r="F215" s="3">
        <f t="shared" si="71"/>
        <v>4788</v>
      </c>
      <c r="G215" s="3">
        <f t="shared" si="71"/>
        <v>4629.3999999999996</v>
      </c>
      <c r="H215" s="3">
        <f t="shared" si="70"/>
        <v>96.687552213868003</v>
      </c>
    </row>
    <row r="216" spans="1:8" x14ac:dyDescent="0.2">
      <c r="A216" s="21" t="s">
        <v>25</v>
      </c>
      <c r="B216" s="5" t="s">
        <v>405</v>
      </c>
      <c r="C216" s="5" t="s">
        <v>389</v>
      </c>
      <c r="D216" s="20" t="s">
        <v>270</v>
      </c>
      <c r="E216" s="5"/>
      <c r="F216" s="3">
        <f t="shared" si="71"/>
        <v>4788</v>
      </c>
      <c r="G216" s="3">
        <f t="shared" si="71"/>
        <v>4629.3999999999996</v>
      </c>
      <c r="H216" s="3">
        <f t="shared" si="70"/>
        <v>96.687552213868003</v>
      </c>
    </row>
    <row r="217" spans="1:8" ht="30" x14ac:dyDescent="0.2">
      <c r="A217" s="25" t="s">
        <v>271</v>
      </c>
      <c r="B217" s="5" t="s">
        <v>405</v>
      </c>
      <c r="C217" s="5" t="s">
        <v>389</v>
      </c>
      <c r="D217" s="20" t="s">
        <v>272</v>
      </c>
      <c r="E217" s="5"/>
      <c r="F217" s="3">
        <f t="shared" si="71"/>
        <v>4788</v>
      </c>
      <c r="G217" s="3">
        <f t="shared" si="71"/>
        <v>4629.3999999999996</v>
      </c>
      <c r="H217" s="3">
        <f t="shared" si="70"/>
        <v>96.687552213868003</v>
      </c>
    </row>
    <row r="218" spans="1:8" ht="30" x14ac:dyDescent="0.2">
      <c r="A218" s="21" t="s">
        <v>273</v>
      </c>
      <c r="B218" s="5" t="s">
        <v>405</v>
      </c>
      <c r="C218" s="5" t="s">
        <v>389</v>
      </c>
      <c r="D218" s="20" t="s">
        <v>274</v>
      </c>
      <c r="E218" s="5"/>
      <c r="F218" s="3">
        <f t="shared" ref="F218:G218" si="72">F219+F221</f>
        <v>4788</v>
      </c>
      <c r="G218" s="3">
        <f t="shared" si="72"/>
        <v>4629.3999999999996</v>
      </c>
      <c r="H218" s="3">
        <f t="shared" si="70"/>
        <v>96.687552213868003</v>
      </c>
    </row>
    <row r="219" spans="1:8" ht="60" x14ac:dyDescent="0.2">
      <c r="A219" s="6" t="s">
        <v>390</v>
      </c>
      <c r="B219" s="5" t="s">
        <v>405</v>
      </c>
      <c r="C219" s="5" t="s">
        <v>389</v>
      </c>
      <c r="D219" s="20" t="s">
        <v>274</v>
      </c>
      <c r="E219" s="5" t="s">
        <v>391</v>
      </c>
      <c r="F219" s="3">
        <f t="shared" ref="F219:G219" si="73">F220</f>
        <v>4378.2</v>
      </c>
      <c r="G219" s="3">
        <f t="shared" si="73"/>
        <v>4292.5</v>
      </c>
      <c r="H219" s="3">
        <f t="shared" si="70"/>
        <v>98.042574574025863</v>
      </c>
    </row>
    <row r="220" spans="1:8" ht="30" x14ac:dyDescent="0.2">
      <c r="A220" s="6" t="s">
        <v>392</v>
      </c>
      <c r="B220" s="5" t="s">
        <v>405</v>
      </c>
      <c r="C220" s="5" t="s">
        <v>389</v>
      </c>
      <c r="D220" s="20" t="s">
        <v>274</v>
      </c>
      <c r="E220" s="5" t="s">
        <v>393</v>
      </c>
      <c r="F220" s="3">
        <f>Ведомственная!G200</f>
        <v>4378.2</v>
      </c>
      <c r="G220" s="3">
        <f>Ведомственная!H200</f>
        <v>4292.5</v>
      </c>
      <c r="H220" s="3">
        <f t="shared" si="70"/>
        <v>98.042574574025863</v>
      </c>
    </row>
    <row r="221" spans="1:8" ht="30" x14ac:dyDescent="0.2">
      <c r="A221" s="6" t="s">
        <v>394</v>
      </c>
      <c r="B221" s="5" t="s">
        <v>405</v>
      </c>
      <c r="C221" s="5" t="s">
        <v>389</v>
      </c>
      <c r="D221" s="20" t="s">
        <v>274</v>
      </c>
      <c r="E221" s="5" t="s">
        <v>395</v>
      </c>
      <c r="F221" s="3">
        <f t="shared" ref="F221:G221" si="74">F222</f>
        <v>409.79999999999995</v>
      </c>
      <c r="G221" s="3">
        <f t="shared" si="74"/>
        <v>336.9</v>
      </c>
      <c r="H221" s="3">
        <f t="shared" si="70"/>
        <v>82.210834553440705</v>
      </c>
    </row>
    <row r="222" spans="1:8" ht="30" x14ac:dyDescent="0.2">
      <c r="A222" s="6" t="s">
        <v>396</v>
      </c>
      <c r="B222" s="5" t="s">
        <v>405</v>
      </c>
      <c r="C222" s="5" t="s">
        <v>389</v>
      </c>
      <c r="D222" s="20" t="s">
        <v>274</v>
      </c>
      <c r="E222" s="5" t="s">
        <v>397</v>
      </c>
      <c r="F222" s="3">
        <f>Ведомственная!G202</f>
        <v>409.79999999999995</v>
      </c>
      <c r="G222" s="3">
        <f>Ведомственная!H202</f>
        <v>336.9</v>
      </c>
      <c r="H222" s="3">
        <f t="shared" si="70"/>
        <v>82.210834553440705</v>
      </c>
    </row>
    <row r="223" spans="1:8" ht="31.5" x14ac:dyDescent="0.25">
      <c r="A223" s="15" t="s">
        <v>420</v>
      </c>
      <c r="B223" s="8" t="s">
        <v>389</v>
      </c>
      <c r="C223" s="8"/>
      <c r="D223" s="8"/>
      <c r="E223" s="8"/>
      <c r="F223" s="9">
        <f>F224+F250</f>
        <v>51833.700000000004</v>
      </c>
      <c r="G223" s="9">
        <f>G224+G250</f>
        <v>49452.6</v>
      </c>
      <c r="H223" s="3">
        <f t="shared" si="70"/>
        <v>95.406270437958312</v>
      </c>
    </row>
    <row r="224" spans="1:8" ht="30" x14ac:dyDescent="0.2">
      <c r="A224" s="6" t="s">
        <v>421</v>
      </c>
      <c r="B224" s="5" t="s">
        <v>389</v>
      </c>
      <c r="C224" s="5" t="s">
        <v>422</v>
      </c>
      <c r="D224" s="5"/>
      <c r="E224" s="5"/>
      <c r="F224" s="3">
        <f>F225+F246</f>
        <v>47381.3</v>
      </c>
      <c r="G224" s="3">
        <f>G225+G246</f>
        <v>45178.9</v>
      </c>
      <c r="H224" s="3">
        <f t="shared" si="70"/>
        <v>95.351752695683729</v>
      </c>
    </row>
    <row r="225" spans="1:8" ht="30" x14ac:dyDescent="0.2">
      <c r="A225" s="21" t="s">
        <v>132</v>
      </c>
      <c r="B225" s="5" t="s">
        <v>389</v>
      </c>
      <c r="C225" s="5" t="s">
        <v>422</v>
      </c>
      <c r="D225" s="20" t="s">
        <v>133</v>
      </c>
      <c r="E225" s="5"/>
      <c r="F225" s="3">
        <f>F226+F236+F241</f>
        <v>44644.600000000006</v>
      </c>
      <c r="G225" s="3">
        <f>G226+G236+G241</f>
        <v>42442.200000000004</v>
      </c>
      <c r="H225" s="3">
        <f t="shared" si="70"/>
        <v>95.066816591480261</v>
      </c>
    </row>
    <row r="226" spans="1:8" ht="60" x14ac:dyDescent="0.2">
      <c r="A226" s="6" t="s">
        <v>606</v>
      </c>
      <c r="B226" s="5" t="s">
        <v>389</v>
      </c>
      <c r="C226" s="5" t="s">
        <v>422</v>
      </c>
      <c r="D226" s="20" t="s">
        <v>143</v>
      </c>
      <c r="E226" s="5"/>
      <c r="F226" s="3">
        <f t="shared" ref="F226:G226" si="75">F227</f>
        <v>3389.9</v>
      </c>
      <c r="G226" s="3">
        <f t="shared" si="75"/>
        <v>1698.8</v>
      </c>
      <c r="H226" s="3">
        <f t="shared" si="70"/>
        <v>50.113572671760231</v>
      </c>
    </row>
    <row r="227" spans="1:8" ht="60" x14ac:dyDescent="0.2">
      <c r="A227" s="6" t="s">
        <v>607</v>
      </c>
      <c r="B227" s="5" t="s">
        <v>389</v>
      </c>
      <c r="C227" s="5" t="s">
        <v>422</v>
      </c>
      <c r="D227" s="20" t="s">
        <v>144</v>
      </c>
      <c r="E227" s="5"/>
      <c r="F227" s="3">
        <f>F231+F228</f>
        <v>3389.9</v>
      </c>
      <c r="G227" s="3">
        <f>G231+G228</f>
        <v>1698.8</v>
      </c>
      <c r="H227" s="3">
        <f t="shared" si="70"/>
        <v>50.113572671760231</v>
      </c>
    </row>
    <row r="228" spans="1:8" ht="30" x14ac:dyDescent="0.2">
      <c r="A228" s="23" t="s">
        <v>145</v>
      </c>
      <c r="B228" s="5" t="s">
        <v>389</v>
      </c>
      <c r="C228" s="5" t="s">
        <v>422</v>
      </c>
      <c r="D228" s="20" t="s">
        <v>146</v>
      </c>
      <c r="E228" s="5"/>
      <c r="F228" s="3">
        <f t="shared" ref="F228:G229" si="76">F229</f>
        <v>835</v>
      </c>
      <c r="G228" s="3">
        <f t="shared" si="76"/>
        <v>18</v>
      </c>
      <c r="H228" s="3">
        <f t="shared" si="70"/>
        <v>2.1556886227544911</v>
      </c>
    </row>
    <row r="229" spans="1:8" ht="30" x14ac:dyDescent="0.2">
      <c r="A229" s="6" t="s">
        <v>394</v>
      </c>
      <c r="B229" s="5" t="s">
        <v>389</v>
      </c>
      <c r="C229" s="5" t="s">
        <v>422</v>
      </c>
      <c r="D229" s="20" t="s">
        <v>146</v>
      </c>
      <c r="E229" s="5" t="s">
        <v>395</v>
      </c>
      <c r="F229" s="3">
        <f t="shared" si="76"/>
        <v>835</v>
      </c>
      <c r="G229" s="3">
        <f t="shared" si="76"/>
        <v>18</v>
      </c>
      <c r="H229" s="3">
        <f t="shared" si="70"/>
        <v>2.1556886227544911</v>
      </c>
    </row>
    <row r="230" spans="1:8" ht="30" x14ac:dyDescent="0.2">
      <c r="A230" s="6" t="s">
        <v>396</v>
      </c>
      <c r="B230" s="5" t="s">
        <v>389</v>
      </c>
      <c r="C230" s="5" t="s">
        <v>422</v>
      </c>
      <c r="D230" s="20" t="s">
        <v>146</v>
      </c>
      <c r="E230" s="5" t="s">
        <v>397</v>
      </c>
      <c r="F230" s="3">
        <f>Ведомственная!G210</f>
        <v>835</v>
      </c>
      <c r="G230" s="3">
        <f>Ведомственная!H210</f>
        <v>18</v>
      </c>
      <c r="H230" s="3">
        <f t="shared" si="70"/>
        <v>2.1556886227544911</v>
      </c>
    </row>
    <row r="231" spans="1:8" ht="30" x14ac:dyDescent="0.2">
      <c r="A231" s="27" t="s">
        <v>147</v>
      </c>
      <c r="B231" s="5" t="s">
        <v>389</v>
      </c>
      <c r="C231" s="5" t="s">
        <v>422</v>
      </c>
      <c r="D231" s="20" t="s">
        <v>148</v>
      </c>
      <c r="E231" s="5"/>
      <c r="F231" s="3">
        <f>F232+F234</f>
        <v>2554.9</v>
      </c>
      <c r="G231" s="3">
        <f>G232+G234</f>
        <v>1680.8</v>
      </c>
      <c r="H231" s="3">
        <f t="shared" si="70"/>
        <v>65.78731065795138</v>
      </c>
    </row>
    <row r="232" spans="1:8" ht="30" x14ac:dyDescent="0.2">
      <c r="A232" s="6" t="s">
        <v>394</v>
      </c>
      <c r="B232" s="5" t="s">
        <v>389</v>
      </c>
      <c r="C232" s="5" t="s">
        <v>422</v>
      </c>
      <c r="D232" s="20" t="s">
        <v>148</v>
      </c>
      <c r="E232" s="5" t="s">
        <v>395</v>
      </c>
      <c r="F232" s="3">
        <f t="shared" ref="F232:G232" si="77">F233</f>
        <v>2439.9</v>
      </c>
      <c r="G232" s="3">
        <f t="shared" si="77"/>
        <v>1605</v>
      </c>
      <c r="H232" s="3">
        <f t="shared" si="70"/>
        <v>65.781384482970608</v>
      </c>
    </row>
    <row r="233" spans="1:8" ht="30" x14ac:dyDescent="0.2">
      <c r="A233" s="6" t="s">
        <v>396</v>
      </c>
      <c r="B233" s="5" t="s">
        <v>389</v>
      </c>
      <c r="C233" s="5" t="s">
        <v>422</v>
      </c>
      <c r="D233" s="20" t="s">
        <v>148</v>
      </c>
      <c r="E233" s="5" t="s">
        <v>397</v>
      </c>
      <c r="F233" s="3">
        <f>Ведомственная!G213</f>
        <v>2439.9</v>
      </c>
      <c r="G233" s="3">
        <f>Ведомственная!H213</f>
        <v>1605</v>
      </c>
      <c r="H233" s="3">
        <f t="shared" si="70"/>
        <v>65.781384482970608</v>
      </c>
    </row>
    <row r="234" spans="1:8" x14ac:dyDescent="0.2">
      <c r="A234" s="6" t="s">
        <v>398</v>
      </c>
      <c r="B234" s="5" t="s">
        <v>389</v>
      </c>
      <c r="C234" s="5" t="s">
        <v>422</v>
      </c>
      <c r="D234" s="20" t="s">
        <v>148</v>
      </c>
      <c r="E234" s="5" t="s">
        <v>399</v>
      </c>
      <c r="F234" s="3">
        <f>F235</f>
        <v>115</v>
      </c>
      <c r="G234" s="3">
        <f>G235</f>
        <v>75.8</v>
      </c>
      <c r="H234" s="3">
        <f t="shared" si="70"/>
        <v>65.913043478260875</v>
      </c>
    </row>
    <row r="235" spans="1:8" x14ac:dyDescent="0.2">
      <c r="A235" s="48" t="s">
        <v>400</v>
      </c>
      <c r="B235" s="5" t="s">
        <v>389</v>
      </c>
      <c r="C235" s="5" t="s">
        <v>422</v>
      </c>
      <c r="D235" s="20" t="s">
        <v>148</v>
      </c>
      <c r="E235" s="5" t="s">
        <v>401</v>
      </c>
      <c r="F235" s="3">
        <f>Ведомственная!G215</f>
        <v>115</v>
      </c>
      <c r="G235" s="3">
        <f>Ведомственная!H215</f>
        <v>75.8</v>
      </c>
      <c r="H235" s="3">
        <f t="shared" si="70"/>
        <v>65.913043478260875</v>
      </c>
    </row>
    <row r="236" spans="1:8" ht="45" x14ac:dyDescent="0.2">
      <c r="A236" s="6" t="s">
        <v>608</v>
      </c>
      <c r="B236" s="5" t="s">
        <v>389</v>
      </c>
      <c r="C236" s="5" t="s">
        <v>422</v>
      </c>
      <c r="D236" s="20" t="s">
        <v>152</v>
      </c>
      <c r="E236" s="5"/>
      <c r="F236" s="3">
        <f t="shared" ref="F236:G239" si="78">F237</f>
        <v>650</v>
      </c>
      <c r="G236" s="3">
        <f t="shared" si="78"/>
        <v>608</v>
      </c>
      <c r="H236" s="3">
        <f t="shared" si="70"/>
        <v>93.538461538461533</v>
      </c>
    </row>
    <row r="237" spans="1:8" ht="105" x14ac:dyDescent="0.2">
      <c r="A237" s="6" t="s">
        <v>609</v>
      </c>
      <c r="B237" s="5" t="s">
        <v>389</v>
      </c>
      <c r="C237" s="5" t="s">
        <v>422</v>
      </c>
      <c r="D237" s="20" t="s">
        <v>153</v>
      </c>
      <c r="E237" s="5"/>
      <c r="F237" s="3">
        <f t="shared" si="78"/>
        <v>650</v>
      </c>
      <c r="G237" s="3">
        <f t="shared" si="78"/>
        <v>608</v>
      </c>
      <c r="H237" s="3">
        <f t="shared" si="70"/>
        <v>93.538461538461533</v>
      </c>
    </row>
    <row r="238" spans="1:8" ht="45" x14ac:dyDescent="0.2">
      <c r="A238" s="23" t="s">
        <v>154</v>
      </c>
      <c r="B238" s="5" t="s">
        <v>389</v>
      </c>
      <c r="C238" s="5" t="s">
        <v>422</v>
      </c>
      <c r="D238" s="20" t="s">
        <v>155</v>
      </c>
      <c r="E238" s="5"/>
      <c r="F238" s="3">
        <f t="shared" si="78"/>
        <v>650</v>
      </c>
      <c r="G238" s="3">
        <f t="shared" si="78"/>
        <v>608</v>
      </c>
      <c r="H238" s="3">
        <f t="shared" si="70"/>
        <v>93.538461538461533</v>
      </c>
    </row>
    <row r="239" spans="1:8" ht="30" x14ac:dyDescent="0.2">
      <c r="A239" s="6" t="s">
        <v>394</v>
      </c>
      <c r="B239" s="5" t="s">
        <v>389</v>
      </c>
      <c r="C239" s="5" t="s">
        <v>422</v>
      </c>
      <c r="D239" s="20" t="s">
        <v>155</v>
      </c>
      <c r="E239" s="5" t="s">
        <v>395</v>
      </c>
      <c r="F239" s="3">
        <f t="shared" si="78"/>
        <v>650</v>
      </c>
      <c r="G239" s="3">
        <f t="shared" si="78"/>
        <v>608</v>
      </c>
      <c r="H239" s="3">
        <f t="shared" si="70"/>
        <v>93.538461538461533</v>
      </c>
    </row>
    <row r="240" spans="1:8" ht="30" x14ac:dyDescent="0.2">
      <c r="A240" s="6" t="s">
        <v>396</v>
      </c>
      <c r="B240" s="5" t="s">
        <v>389</v>
      </c>
      <c r="C240" s="5" t="s">
        <v>422</v>
      </c>
      <c r="D240" s="20" t="s">
        <v>155</v>
      </c>
      <c r="E240" s="5" t="s">
        <v>397</v>
      </c>
      <c r="F240" s="3">
        <f>Ведомственная!G220</f>
        <v>650</v>
      </c>
      <c r="G240" s="3">
        <f>Ведомственная!H220</f>
        <v>608</v>
      </c>
      <c r="H240" s="3">
        <f t="shared" si="70"/>
        <v>93.538461538461533</v>
      </c>
    </row>
    <row r="241" spans="1:8" x14ac:dyDescent="0.2">
      <c r="A241" s="23" t="s">
        <v>25</v>
      </c>
      <c r="B241" s="5" t="s">
        <v>389</v>
      </c>
      <c r="C241" s="5" t="s">
        <v>422</v>
      </c>
      <c r="D241" s="20" t="s">
        <v>167</v>
      </c>
      <c r="E241" s="5"/>
      <c r="F241" s="3">
        <f t="shared" ref="F241:G244" si="79">F242</f>
        <v>40604.700000000004</v>
      </c>
      <c r="G241" s="3">
        <f t="shared" si="79"/>
        <v>40135.4</v>
      </c>
      <c r="H241" s="3">
        <f t="shared" si="70"/>
        <v>98.844222466857275</v>
      </c>
    </row>
    <row r="242" spans="1:8" ht="30" x14ac:dyDescent="0.2">
      <c r="A242" s="23" t="s">
        <v>27</v>
      </c>
      <c r="B242" s="5" t="s">
        <v>389</v>
      </c>
      <c r="C242" s="5" t="s">
        <v>422</v>
      </c>
      <c r="D242" s="20" t="s">
        <v>168</v>
      </c>
      <c r="E242" s="5"/>
      <c r="F242" s="3">
        <f t="shared" si="79"/>
        <v>40604.700000000004</v>
      </c>
      <c r="G242" s="3">
        <f t="shared" si="79"/>
        <v>40135.4</v>
      </c>
      <c r="H242" s="3">
        <f t="shared" si="70"/>
        <v>98.844222466857275</v>
      </c>
    </row>
    <row r="243" spans="1:8" ht="30" x14ac:dyDescent="0.2">
      <c r="A243" s="28" t="s">
        <v>483</v>
      </c>
      <c r="B243" s="5" t="s">
        <v>389</v>
      </c>
      <c r="C243" s="5" t="s">
        <v>422</v>
      </c>
      <c r="D243" s="20" t="s">
        <v>169</v>
      </c>
      <c r="E243" s="5"/>
      <c r="F243" s="3">
        <f t="shared" si="79"/>
        <v>40604.700000000004</v>
      </c>
      <c r="G243" s="3">
        <f t="shared" si="79"/>
        <v>40135.4</v>
      </c>
      <c r="H243" s="3">
        <f t="shared" si="70"/>
        <v>98.844222466857275</v>
      </c>
    </row>
    <row r="244" spans="1:8" ht="60" x14ac:dyDescent="0.2">
      <c r="A244" s="6" t="s">
        <v>390</v>
      </c>
      <c r="B244" s="5" t="s">
        <v>389</v>
      </c>
      <c r="C244" s="5" t="s">
        <v>422</v>
      </c>
      <c r="D244" s="20" t="s">
        <v>169</v>
      </c>
      <c r="E244" s="5" t="s">
        <v>391</v>
      </c>
      <c r="F244" s="3">
        <f t="shared" si="79"/>
        <v>40604.700000000004</v>
      </c>
      <c r="G244" s="3">
        <f t="shared" si="79"/>
        <v>40135.4</v>
      </c>
      <c r="H244" s="3">
        <f t="shared" si="70"/>
        <v>98.844222466857275</v>
      </c>
    </row>
    <row r="245" spans="1:8" x14ac:dyDescent="0.2">
      <c r="A245" s="6" t="s">
        <v>417</v>
      </c>
      <c r="B245" s="5" t="s">
        <v>389</v>
      </c>
      <c r="C245" s="5" t="s">
        <v>422</v>
      </c>
      <c r="D245" s="20" t="s">
        <v>169</v>
      </c>
      <c r="E245" s="5" t="s">
        <v>385</v>
      </c>
      <c r="F245" s="3">
        <f>Ведомственная!G225</f>
        <v>40604.700000000004</v>
      </c>
      <c r="G245" s="3">
        <f>Ведомственная!H225</f>
        <v>40135.4</v>
      </c>
      <c r="H245" s="3">
        <f t="shared" si="70"/>
        <v>98.844222466857275</v>
      </c>
    </row>
    <row r="246" spans="1:8" x14ac:dyDescent="0.2">
      <c r="A246" s="21" t="s">
        <v>378</v>
      </c>
      <c r="B246" s="5" t="s">
        <v>389</v>
      </c>
      <c r="C246" s="5" t="s">
        <v>422</v>
      </c>
      <c r="D246" s="20" t="s">
        <v>379</v>
      </c>
      <c r="E246" s="5"/>
      <c r="F246" s="3">
        <f t="shared" ref="F246:G248" si="80">F247</f>
        <v>2736.7</v>
      </c>
      <c r="G246" s="3">
        <f t="shared" si="80"/>
        <v>2736.7</v>
      </c>
      <c r="H246" s="3">
        <f t="shared" si="70"/>
        <v>100</v>
      </c>
    </row>
    <row r="247" spans="1:8" x14ac:dyDescent="0.2">
      <c r="A247" s="21" t="s">
        <v>536</v>
      </c>
      <c r="B247" s="5" t="s">
        <v>389</v>
      </c>
      <c r="C247" s="5" t="s">
        <v>422</v>
      </c>
      <c r="D247" s="20" t="s">
        <v>537</v>
      </c>
      <c r="E247" s="5"/>
      <c r="F247" s="3">
        <f t="shared" si="80"/>
        <v>2736.7</v>
      </c>
      <c r="G247" s="3">
        <f t="shared" si="80"/>
        <v>2736.7</v>
      </c>
      <c r="H247" s="3">
        <f t="shared" si="70"/>
        <v>100</v>
      </c>
    </row>
    <row r="248" spans="1:8" ht="30" x14ac:dyDescent="0.2">
      <c r="A248" s="6" t="s">
        <v>394</v>
      </c>
      <c r="B248" s="5" t="s">
        <v>389</v>
      </c>
      <c r="C248" s="5" t="s">
        <v>422</v>
      </c>
      <c r="D248" s="20" t="s">
        <v>537</v>
      </c>
      <c r="E248" s="5" t="s">
        <v>395</v>
      </c>
      <c r="F248" s="3">
        <f t="shared" si="80"/>
        <v>2736.7</v>
      </c>
      <c r="G248" s="3">
        <f t="shared" si="80"/>
        <v>2736.7</v>
      </c>
      <c r="H248" s="3">
        <f t="shared" si="70"/>
        <v>100</v>
      </c>
    </row>
    <row r="249" spans="1:8" ht="30" x14ac:dyDescent="0.2">
      <c r="A249" s="6" t="s">
        <v>396</v>
      </c>
      <c r="B249" s="5" t="s">
        <v>389</v>
      </c>
      <c r="C249" s="5" t="s">
        <v>422</v>
      </c>
      <c r="D249" s="20" t="s">
        <v>537</v>
      </c>
      <c r="E249" s="5" t="s">
        <v>397</v>
      </c>
      <c r="F249" s="3">
        <f>Ведомственная!G229</f>
        <v>2736.7</v>
      </c>
      <c r="G249" s="3">
        <f>Ведомственная!H229</f>
        <v>2736.7</v>
      </c>
      <c r="H249" s="3">
        <f t="shared" si="70"/>
        <v>100</v>
      </c>
    </row>
    <row r="250" spans="1:8" ht="30" x14ac:dyDescent="0.2">
      <c r="A250" s="4" t="s">
        <v>423</v>
      </c>
      <c r="B250" s="5" t="s">
        <v>389</v>
      </c>
      <c r="C250" s="5" t="s">
        <v>424</v>
      </c>
      <c r="D250" s="5"/>
      <c r="E250" s="5"/>
      <c r="F250" s="3">
        <f>F251+F274</f>
        <v>4452.4000000000005</v>
      </c>
      <c r="G250" s="3">
        <f>G251+G274</f>
        <v>4273.7</v>
      </c>
      <c r="H250" s="3">
        <f t="shared" si="70"/>
        <v>95.986434282634065</v>
      </c>
    </row>
    <row r="251" spans="1:8" ht="30" x14ac:dyDescent="0.2">
      <c r="A251" s="21" t="s">
        <v>132</v>
      </c>
      <c r="B251" s="5" t="s">
        <v>389</v>
      </c>
      <c r="C251" s="5" t="s">
        <v>424</v>
      </c>
      <c r="D251" s="20" t="s">
        <v>133</v>
      </c>
      <c r="E251" s="5"/>
      <c r="F251" s="3">
        <f>F252+F264+F269</f>
        <v>4364.1000000000004</v>
      </c>
      <c r="G251" s="3">
        <f>G252+G264+G269</f>
        <v>4185.3999999999996</v>
      </c>
      <c r="H251" s="3">
        <f t="shared" si="70"/>
        <v>95.905226736325915</v>
      </c>
    </row>
    <row r="252" spans="1:8" ht="30" x14ac:dyDescent="0.2">
      <c r="A252" s="21" t="s">
        <v>134</v>
      </c>
      <c r="B252" s="5" t="s">
        <v>389</v>
      </c>
      <c r="C252" s="5" t="s">
        <v>424</v>
      </c>
      <c r="D252" s="20" t="s">
        <v>135</v>
      </c>
      <c r="E252" s="5"/>
      <c r="F252" s="3">
        <f>F253+F260</f>
        <v>4008</v>
      </c>
      <c r="G252" s="3">
        <f>G253+G260</f>
        <v>3951.4</v>
      </c>
      <c r="H252" s="3">
        <f t="shared" si="70"/>
        <v>98.5878243512974</v>
      </c>
    </row>
    <row r="253" spans="1:8" ht="60" x14ac:dyDescent="0.2">
      <c r="A253" s="23" t="s">
        <v>521</v>
      </c>
      <c r="B253" s="5" t="s">
        <v>389</v>
      </c>
      <c r="C253" s="5" t="s">
        <v>424</v>
      </c>
      <c r="D253" s="20" t="s">
        <v>137</v>
      </c>
      <c r="E253" s="5"/>
      <c r="F253" s="3">
        <f>F254+F257</f>
        <v>1397.9999999999998</v>
      </c>
      <c r="G253" s="3">
        <f>G254+G257</f>
        <v>1398</v>
      </c>
      <c r="H253" s="3">
        <f t="shared" si="70"/>
        <v>100.00000000000003</v>
      </c>
    </row>
    <row r="254" spans="1:8" ht="75" x14ac:dyDescent="0.2">
      <c r="A254" s="21" t="s">
        <v>519</v>
      </c>
      <c r="B254" s="5" t="s">
        <v>389</v>
      </c>
      <c r="C254" s="5" t="s">
        <v>424</v>
      </c>
      <c r="D254" s="20" t="s">
        <v>138</v>
      </c>
      <c r="E254" s="5"/>
      <c r="F254" s="3">
        <f t="shared" ref="F254:G255" si="81">F255</f>
        <v>86.800000000000011</v>
      </c>
      <c r="G254" s="3">
        <f t="shared" si="81"/>
        <v>86.8</v>
      </c>
      <c r="H254" s="3">
        <f t="shared" si="70"/>
        <v>99.999999999999986</v>
      </c>
    </row>
    <row r="255" spans="1:8" ht="30" x14ac:dyDescent="0.2">
      <c r="A255" s="6" t="s">
        <v>394</v>
      </c>
      <c r="B255" s="5" t="s">
        <v>389</v>
      </c>
      <c r="C255" s="5" t="s">
        <v>424</v>
      </c>
      <c r="D255" s="20" t="s">
        <v>138</v>
      </c>
      <c r="E255" s="5" t="s">
        <v>395</v>
      </c>
      <c r="F255" s="3">
        <f t="shared" si="81"/>
        <v>86.800000000000011</v>
      </c>
      <c r="G255" s="3">
        <f t="shared" si="81"/>
        <v>86.8</v>
      </c>
      <c r="H255" s="3">
        <f t="shared" ref="H255:H306" si="82">G255/F255*100</f>
        <v>99.999999999999986</v>
      </c>
    </row>
    <row r="256" spans="1:8" ht="30" x14ac:dyDescent="0.2">
      <c r="A256" s="6" t="s">
        <v>396</v>
      </c>
      <c r="B256" s="5" t="s">
        <v>389</v>
      </c>
      <c r="C256" s="5" t="s">
        <v>424</v>
      </c>
      <c r="D256" s="20" t="s">
        <v>138</v>
      </c>
      <c r="E256" s="5" t="s">
        <v>397</v>
      </c>
      <c r="F256" s="3">
        <f>Ведомственная!G236</f>
        <v>86.800000000000011</v>
      </c>
      <c r="G256" s="3">
        <f>Ведомственная!H236</f>
        <v>86.8</v>
      </c>
      <c r="H256" s="3">
        <f t="shared" si="82"/>
        <v>99.999999999999986</v>
      </c>
    </row>
    <row r="257" spans="1:8" x14ac:dyDescent="0.2">
      <c r="A257" s="6" t="s">
        <v>482</v>
      </c>
      <c r="B257" s="5" t="s">
        <v>389</v>
      </c>
      <c r="C257" s="5" t="s">
        <v>424</v>
      </c>
      <c r="D257" s="20" t="s">
        <v>481</v>
      </c>
      <c r="E257" s="5"/>
      <c r="F257" s="3">
        <f t="shared" ref="F257:G258" si="83">F258</f>
        <v>1311.1999999999998</v>
      </c>
      <c r="G257" s="3">
        <f t="shared" si="83"/>
        <v>1311.2</v>
      </c>
      <c r="H257" s="3">
        <f t="shared" si="82"/>
        <v>100.00000000000003</v>
      </c>
    </row>
    <row r="258" spans="1:8" ht="30" x14ac:dyDescent="0.2">
      <c r="A258" s="6" t="s">
        <v>394</v>
      </c>
      <c r="B258" s="5" t="s">
        <v>389</v>
      </c>
      <c r="C258" s="5" t="s">
        <v>424</v>
      </c>
      <c r="D258" s="20" t="s">
        <v>481</v>
      </c>
      <c r="E258" s="5" t="s">
        <v>395</v>
      </c>
      <c r="F258" s="3">
        <f t="shared" si="83"/>
        <v>1311.1999999999998</v>
      </c>
      <c r="G258" s="3">
        <f t="shared" si="83"/>
        <v>1311.2</v>
      </c>
      <c r="H258" s="3">
        <f t="shared" si="82"/>
        <v>100.00000000000003</v>
      </c>
    </row>
    <row r="259" spans="1:8" ht="30" x14ac:dyDescent="0.2">
      <c r="A259" s="6" t="s">
        <v>396</v>
      </c>
      <c r="B259" s="5" t="s">
        <v>389</v>
      </c>
      <c r="C259" s="5" t="s">
        <v>424</v>
      </c>
      <c r="D259" s="20" t="s">
        <v>481</v>
      </c>
      <c r="E259" s="5" t="s">
        <v>397</v>
      </c>
      <c r="F259" s="3">
        <f>Ведомственная!G239</f>
        <v>1311.1999999999998</v>
      </c>
      <c r="G259" s="3">
        <f>Ведомственная!H239</f>
        <v>1311.2</v>
      </c>
      <c r="H259" s="3">
        <f t="shared" si="82"/>
        <v>100.00000000000003</v>
      </c>
    </row>
    <row r="260" spans="1:8" ht="45" x14ac:dyDescent="0.2">
      <c r="A260" s="23" t="s">
        <v>139</v>
      </c>
      <c r="B260" s="5" t="s">
        <v>389</v>
      </c>
      <c r="C260" s="5" t="s">
        <v>424</v>
      </c>
      <c r="D260" s="20" t="s">
        <v>140</v>
      </c>
      <c r="E260" s="5"/>
      <c r="F260" s="3">
        <f t="shared" ref="F260:G262" si="84">F261</f>
        <v>2610</v>
      </c>
      <c r="G260" s="3">
        <f t="shared" si="84"/>
        <v>2553.4</v>
      </c>
      <c r="H260" s="3">
        <f t="shared" si="82"/>
        <v>97.83141762452108</v>
      </c>
    </row>
    <row r="261" spans="1:8" ht="30" x14ac:dyDescent="0.2">
      <c r="A261" s="21" t="s">
        <v>141</v>
      </c>
      <c r="B261" s="5" t="s">
        <v>389</v>
      </c>
      <c r="C261" s="5" t="s">
        <v>424</v>
      </c>
      <c r="D261" s="20" t="s">
        <v>142</v>
      </c>
      <c r="E261" s="5"/>
      <c r="F261" s="3">
        <f t="shared" si="84"/>
        <v>2610</v>
      </c>
      <c r="G261" s="3">
        <f t="shared" si="84"/>
        <v>2553.4</v>
      </c>
      <c r="H261" s="3">
        <f t="shared" si="82"/>
        <v>97.83141762452108</v>
      </c>
    </row>
    <row r="262" spans="1:8" ht="30" x14ac:dyDescent="0.2">
      <c r="A262" s="6" t="s">
        <v>394</v>
      </c>
      <c r="B262" s="5" t="s">
        <v>389</v>
      </c>
      <c r="C262" s="5" t="s">
        <v>424</v>
      </c>
      <c r="D262" s="20" t="s">
        <v>142</v>
      </c>
      <c r="E262" s="5" t="s">
        <v>395</v>
      </c>
      <c r="F262" s="3">
        <f t="shared" si="84"/>
        <v>2610</v>
      </c>
      <c r="G262" s="3">
        <f t="shared" si="84"/>
        <v>2553.4</v>
      </c>
      <c r="H262" s="3">
        <f t="shared" si="82"/>
        <v>97.83141762452108</v>
      </c>
    </row>
    <row r="263" spans="1:8" ht="30" x14ac:dyDescent="0.2">
      <c r="A263" s="6" t="s">
        <v>396</v>
      </c>
      <c r="B263" s="5" t="s">
        <v>389</v>
      </c>
      <c r="C263" s="5" t="s">
        <v>424</v>
      </c>
      <c r="D263" s="20" t="s">
        <v>142</v>
      </c>
      <c r="E263" s="5" t="s">
        <v>397</v>
      </c>
      <c r="F263" s="3">
        <f>Ведомственная!G243</f>
        <v>2610</v>
      </c>
      <c r="G263" s="3">
        <f>Ведомственная!H243</f>
        <v>2553.4</v>
      </c>
      <c r="H263" s="3">
        <f t="shared" si="82"/>
        <v>97.83141762452108</v>
      </c>
    </row>
    <row r="264" spans="1:8" ht="60" x14ac:dyDescent="0.2">
      <c r="A264" s="6" t="s">
        <v>606</v>
      </c>
      <c r="B264" s="5" t="s">
        <v>389</v>
      </c>
      <c r="C264" s="5" t="s">
        <v>424</v>
      </c>
      <c r="D264" s="20" t="s">
        <v>143</v>
      </c>
      <c r="E264" s="5"/>
      <c r="F264" s="3">
        <f t="shared" ref="F264:G264" si="85">F265</f>
        <v>176.10000000000002</v>
      </c>
      <c r="G264" s="3">
        <f t="shared" si="85"/>
        <v>85.5</v>
      </c>
      <c r="H264" s="3">
        <f t="shared" si="82"/>
        <v>48.551959114139684</v>
      </c>
    </row>
    <row r="265" spans="1:8" ht="45" x14ac:dyDescent="0.2">
      <c r="A265" s="6" t="s">
        <v>610</v>
      </c>
      <c r="B265" s="5" t="s">
        <v>389</v>
      </c>
      <c r="C265" s="5" t="s">
        <v>424</v>
      </c>
      <c r="D265" s="42" t="s">
        <v>149</v>
      </c>
      <c r="E265" s="5"/>
      <c r="F265" s="3">
        <f t="shared" ref="F265:G267" si="86">F266</f>
        <v>176.10000000000002</v>
      </c>
      <c r="G265" s="3">
        <f t="shared" si="86"/>
        <v>85.5</v>
      </c>
      <c r="H265" s="3">
        <f t="shared" si="82"/>
        <v>48.551959114139684</v>
      </c>
    </row>
    <row r="266" spans="1:8" ht="30" x14ac:dyDescent="0.2">
      <c r="A266" s="23" t="s">
        <v>150</v>
      </c>
      <c r="B266" s="5" t="s">
        <v>389</v>
      </c>
      <c r="C266" s="5" t="s">
        <v>424</v>
      </c>
      <c r="D266" s="20" t="s">
        <v>151</v>
      </c>
      <c r="E266" s="5"/>
      <c r="F266" s="3">
        <f t="shared" si="86"/>
        <v>176.10000000000002</v>
      </c>
      <c r="G266" s="3">
        <f t="shared" si="86"/>
        <v>85.5</v>
      </c>
      <c r="H266" s="3">
        <f t="shared" si="82"/>
        <v>48.551959114139684</v>
      </c>
    </row>
    <row r="267" spans="1:8" ht="30" x14ac:dyDescent="0.2">
      <c r="A267" s="6" t="s">
        <v>394</v>
      </c>
      <c r="B267" s="5" t="s">
        <v>389</v>
      </c>
      <c r="C267" s="5" t="s">
        <v>424</v>
      </c>
      <c r="D267" s="20" t="s">
        <v>151</v>
      </c>
      <c r="E267" s="5" t="s">
        <v>395</v>
      </c>
      <c r="F267" s="3">
        <f t="shared" si="86"/>
        <v>176.10000000000002</v>
      </c>
      <c r="G267" s="3">
        <f t="shared" si="86"/>
        <v>85.5</v>
      </c>
      <c r="H267" s="3">
        <f t="shared" si="82"/>
        <v>48.551959114139684</v>
      </c>
    </row>
    <row r="268" spans="1:8" ht="30" x14ac:dyDescent="0.2">
      <c r="A268" s="6" t="s">
        <v>396</v>
      </c>
      <c r="B268" s="5" t="s">
        <v>389</v>
      </c>
      <c r="C268" s="5" t="s">
        <v>424</v>
      </c>
      <c r="D268" s="20" t="s">
        <v>151</v>
      </c>
      <c r="E268" s="5" t="s">
        <v>397</v>
      </c>
      <c r="F268" s="3">
        <f>Ведомственная!G248</f>
        <v>176.10000000000002</v>
      </c>
      <c r="G268" s="3">
        <f>Ведомственная!H248</f>
        <v>85.5</v>
      </c>
      <c r="H268" s="3">
        <f t="shared" si="82"/>
        <v>48.551959114139684</v>
      </c>
    </row>
    <row r="269" spans="1:8" ht="30" x14ac:dyDescent="0.2">
      <c r="A269" s="6" t="s">
        <v>611</v>
      </c>
      <c r="B269" s="5" t="s">
        <v>389</v>
      </c>
      <c r="C269" s="5" t="s">
        <v>424</v>
      </c>
      <c r="D269" s="20" t="s">
        <v>156</v>
      </c>
      <c r="E269" s="5"/>
      <c r="F269" s="3">
        <f t="shared" ref="F269:G272" si="87">F270</f>
        <v>180</v>
      </c>
      <c r="G269" s="3">
        <f t="shared" si="87"/>
        <v>148.5</v>
      </c>
      <c r="H269" s="3">
        <f t="shared" si="82"/>
        <v>82.5</v>
      </c>
    </row>
    <row r="270" spans="1:8" ht="30" x14ac:dyDescent="0.2">
      <c r="A270" s="23" t="s">
        <v>157</v>
      </c>
      <c r="B270" s="5" t="s">
        <v>389</v>
      </c>
      <c r="C270" s="5" t="s">
        <v>424</v>
      </c>
      <c r="D270" s="20" t="s">
        <v>158</v>
      </c>
      <c r="E270" s="5"/>
      <c r="F270" s="3">
        <f t="shared" si="87"/>
        <v>180</v>
      </c>
      <c r="G270" s="3">
        <f t="shared" si="87"/>
        <v>148.5</v>
      </c>
      <c r="H270" s="3">
        <f t="shared" si="82"/>
        <v>82.5</v>
      </c>
    </row>
    <row r="271" spans="1:8" ht="30" x14ac:dyDescent="0.2">
      <c r="A271" s="26" t="s">
        <v>159</v>
      </c>
      <c r="B271" s="5" t="s">
        <v>389</v>
      </c>
      <c r="C271" s="5" t="s">
        <v>424</v>
      </c>
      <c r="D271" s="20" t="s">
        <v>160</v>
      </c>
      <c r="E271" s="5"/>
      <c r="F271" s="3">
        <f t="shared" si="87"/>
        <v>180</v>
      </c>
      <c r="G271" s="3">
        <f t="shared" si="87"/>
        <v>148.5</v>
      </c>
      <c r="H271" s="3">
        <f t="shared" si="82"/>
        <v>82.5</v>
      </c>
    </row>
    <row r="272" spans="1:8" ht="30" x14ac:dyDescent="0.2">
      <c r="A272" s="6" t="s">
        <v>394</v>
      </c>
      <c r="B272" s="5" t="s">
        <v>389</v>
      </c>
      <c r="C272" s="5" t="s">
        <v>424</v>
      </c>
      <c r="D272" s="20" t="s">
        <v>160</v>
      </c>
      <c r="E272" s="5" t="s">
        <v>395</v>
      </c>
      <c r="F272" s="3">
        <f t="shared" si="87"/>
        <v>180</v>
      </c>
      <c r="G272" s="3">
        <f t="shared" si="87"/>
        <v>148.5</v>
      </c>
      <c r="H272" s="3">
        <f t="shared" si="82"/>
        <v>82.5</v>
      </c>
    </row>
    <row r="273" spans="1:8" ht="30" x14ac:dyDescent="0.2">
      <c r="A273" s="6" t="s">
        <v>396</v>
      </c>
      <c r="B273" s="5" t="s">
        <v>389</v>
      </c>
      <c r="C273" s="5" t="s">
        <v>424</v>
      </c>
      <c r="D273" s="20" t="s">
        <v>160</v>
      </c>
      <c r="E273" s="5" t="s">
        <v>397</v>
      </c>
      <c r="F273" s="3">
        <f>Ведомственная!G253</f>
        <v>180</v>
      </c>
      <c r="G273" s="3">
        <f>Ведомственная!H253</f>
        <v>148.5</v>
      </c>
      <c r="H273" s="3">
        <f t="shared" si="82"/>
        <v>82.5</v>
      </c>
    </row>
    <row r="274" spans="1:8" x14ac:dyDescent="0.2">
      <c r="A274" s="21" t="s">
        <v>378</v>
      </c>
      <c r="B274" s="5" t="s">
        <v>389</v>
      </c>
      <c r="C274" s="5" t="s">
        <v>424</v>
      </c>
      <c r="D274" s="20" t="s">
        <v>379</v>
      </c>
      <c r="E274" s="5"/>
      <c r="F274" s="3">
        <f t="shared" ref="F274:G276" si="88">F275</f>
        <v>88.300000000000011</v>
      </c>
      <c r="G274" s="3">
        <f t="shared" si="88"/>
        <v>88.3</v>
      </c>
      <c r="H274" s="3">
        <f t="shared" si="82"/>
        <v>99.999999999999986</v>
      </c>
    </row>
    <row r="275" spans="1:8" x14ac:dyDescent="0.2">
      <c r="A275" s="21" t="s">
        <v>536</v>
      </c>
      <c r="B275" s="5" t="s">
        <v>389</v>
      </c>
      <c r="C275" s="5" t="s">
        <v>424</v>
      </c>
      <c r="D275" s="20" t="s">
        <v>537</v>
      </c>
      <c r="E275" s="5"/>
      <c r="F275" s="3">
        <f t="shared" si="88"/>
        <v>88.300000000000011</v>
      </c>
      <c r="G275" s="3">
        <f t="shared" si="88"/>
        <v>88.3</v>
      </c>
      <c r="H275" s="3">
        <f t="shared" si="82"/>
        <v>99.999999999999986</v>
      </c>
    </row>
    <row r="276" spans="1:8" ht="30" x14ac:dyDescent="0.2">
      <c r="A276" s="6" t="s">
        <v>394</v>
      </c>
      <c r="B276" s="5" t="s">
        <v>389</v>
      </c>
      <c r="C276" s="5" t="s">
        <v>424</v>
      </c>
      <c r="D276" s="20" t="s">
        <v>537</v>
      </c>
      <c r="E276" s="5" t="s">
        <v>395</v>
      </c>
      <c r="F276" s="3">
        <f t="shared" si="88"/>
        <v>88.300000000000011</v>
      </c>
      <c r="G276" s="3">
        <f t="shared" si="88"/>
        <v>88.3</v>
      </c>
      <c r="H276" s="3">
        <f t="shared" si="82"/>
        <v>99.999999999999986</v>
      </c>
    </row>
    <row r="277" spans="1:8" ht="30" x14ac:dyDescent="0.2">
      <c r="A277" s="6" t="s">
        <v>396</v>
      </c>
      <c r="B277" s="5" t="s">
        <v>389</v>
      </c>
      <c r="C277" s="5" t="s">
        <v>424</v>
      </c>
      <c r="D277" s="20" t="s">
        <v>537</v>
      </c>
      <c r="E277" s="5" t="s">
        <v>397</v>
      </c>
      <c r="F277" s="3">
        <f>Ведомственная!G257</f>
        <v>88.300000000000011</v>
      </c>
      <c r="G277" s="3">
        <f>Ведомственная!H257</f>
        <v>88.3</v>
      </c>
      <c r="H277" s="3">
        <f t="shared" si="82"/>
        <v>99.999999999999986</v>
      </c>
    </row>
    <row r="278" spans="1:8" ht="15.75" x14ac:dyDescent="0.25">
      <c r="A278" s="7" t="s">
        <v>425</v>
      </c>
      <c r="B278" s="8" t="s">
        <v>407</v>
      </c>
      <c r="C278" s="8"/>
      <c r="D278" s="8"/>
      <c r="E278" s="8"/>
      <c r="F278" s="9">
        <f>F279+F293+F300+F333+F364</f>
        <v>101105.9</v>
      </c>
      <c r="G278" s="9">
        <f>G279+G293+G300+G333+G364</f>
        <v>90237.999999999985</v>
      </c>
      <c r="H278" s="9">
        <f t="shared" si="82"/>
        <v>89.250973484237804</v>
      </c>
    </row>
    <row r="279" spans="1:8" x14ac:dyDescent="0.2">
      <c r="A279" s="4" t="s">
        <v>426</v>
      </c>
      <c r="B279" s="5" t="s">
        <v>407</v>
      </c>
      <c r="C279" s="5" t="s">
        <v>427</v>
      </c>
      <c r="D279" s="5"/>
      <c r="E279" s="5"/>
      <c r="F279" s="3">
        <f t="shared" ref="F279:G289" si="89">F280</f>
        <v>2028.9</v>
      </c>
      <c r="G279" s="3">
        <f t="shared" si="89"/>
        <v>1441.2</v>
      </c>
      <c r="H279" s="3">
        <f t="shared" si="82"/>
        <v>71.033564985952978</v>
      </c>
    </row>
    <row r="280" spans="1:8" x14ac:dyDescent="0.2">
      <c r="A280" s="21" t="s">
        <v>104</v>
      </c>
      <c r="B280" s="5" t="s">
        <v>407</v>
      </c>
      <c r="C280" s="5" t="s">
        <v>427</v>
      </c>
      <c r="D280" s="20" t="s">
        <v>105</v>
      </c>
      <c r="E280" s="5"/>
      <c r="F280" s="3">
        <f t="shared" ref="F280:G280" si="90">F286+F281</f>
        <v>2028.9</v>
      </c>
      <c r="G280" s="3">
        <f t="shared" si="90"/>
        <v>1441.2</v>
      </c>
      <c r="H280" s="3">
        <f t="shared" si="82"/>
        <v>71.033564985952978</v>
      </c>
    </row>
    <row r="281" spans="1:8" ht="30" x14ac:dyDescent="0.2">
      <c r="A281" s="19" t="s">
        <v>106</v>
      </c>
      <c r="B281" s="5" t="s">
        <v>407</v>
      </c>
      <c r="C281" s="5" t="s">
        <v>427</v>
      </c>
      <c r="D281" s="20" t="s">
        <v>107</v>
      </c>
      <c r="E281" s="5"/>
      <c r="F281" s="3">
        <f t="shared" ref="F281:G284" si="91">F282</f>
        <v>171.9</v>
      </c>
      <c r="G281" s="3">
        <f t="shared" si="91"/>
        <v>171.9</v>
      </c>
      <c r="H281" s="3">
        <f t="shared" si="82"/>
        <v>100</v>
      </c>
    </row>
    <row r="282" spans="1:8" ht="60" x14ac:dyDescent="0.2">
      <c r="A282" s="19" t="s">
        <v>108</v>
      </c>
      <c r="B282" s="5" t="s">
        <v>407</v>
      </c>
      <c r="C282" s="5" t="s">
        <v>427</v>
      </c>
      <c r="D282" s="20" t="s">
        <v>109</v>
      </c>
      <c r="E282" s="5"/>
      <c r="F282" s="3">
        <f t="shared" si="91"/>
        <v>171.9</v>
      </c>
      <c r="G282" s="3">
        <f t="shared" si="91"/>
        <v>171.9</v>
      </c>
      <c r="H282" s="3">
        <f t="shared" si="82"/>
        <v>100</v>
      </c>
    </row>
    <row r="283" spans="1:8" ht="30" x14ac:dyDescent="0.2">
      <c r="A283" s="23" t="s">
        <v>503</v>
      </c>
      <c r="B283" s="5" t="s">
        <v>407</v>
      </c>
      <c r="C283" s="5" t="s">
        <v>427</v>
      </c>
      <c r="D283" s="20" t="s">
        <v>502</v>
      </c>
      <c r="E283" s="5"/>
      <c r="F283" s="3">
        <f t="shared" si="91"/>
        <v>171.9</v>
      </c>
      <c r="G283" s="3">
        <f t="shared" si="91"/>
        <v>171.9</v>
      </c>
      <c r="H283" s="3">
        <f t="shared" si="82"/>
        <v>100</v>
      </c>
    </row>
    <row r="284" spans="1:8" ht="30" x14ac:dyDescent="0.2">
      <c r="A284" s="6" t="s">
        <v>394</v>
      </c>
      <c r="B284" s="5" t="s">
        <v>407</v>
      </c>
      <c r="C284" s="5" t="s">
        <v>427</v>
      </c>
      <c r="D284" s="20" t="s">
        <v>502</v>
      </c>
      <c r="E284" s="5" t="s">
        <v>395</v>
      </c>
      <c r="F284" s="3">
        <f t="shared" si="91"/>
        <v>171.9</v>
      </c>
      <c r="G284" s="3">
        <f t="shared" si="91"/>
        <v>171.9</v>
      </c>
      <c r="H284" s="3">
        <f t="shared" si="82"/>
        <v>100</v>
      </c>
    </row>
    <row r="285" spans="1:8" ht="30" x14ac:dyDescent="0.2">
      <c r="A285" s="6" t="s">
        <v>396</v>
      </c>
      <c r="B285" s="5" t="s">
        <v>407</v>
      </c>
      <c r="C285" s="5" t="s">
        <v>427</v>
      </c>
      <c r="D285" s="20" t="s">
        <v>502</v>
      </c>
      <c r="E285" s="5" t="s">
        <v>397</v>
      </c>
      <c r="F285" s="3">
        <f>Ведомственная!G265</f>
        <v>171.9</v>
      </c>
      <c r="G285" s="3">
        <f>Ведомственная!H265</f>
        <v>171.9</v>
      </c>
      <c r="H285" s="3">
        <f t="shared" si="82"/>
        <v>100</v>
      </c>
    </row>
    <row r="286" spans="1:8" ht="30" x14ac:dyDescent="0.2">
      <c r="A286" s="21" t="s">
        <v>110</v>
      </c>
      <c r="B286" s="5" t="s">
        <v>407</v>
      </c>
      <c r="C286" s="5" t="s">
        <v>427</v>
      </c>
      <c r="D286" s="20" t="s">
        <v>111</v>
      </c>
      <c r="E286" s="5"/>
      <c r="F286" s="3">
        <f t="shared" si="89"/>
        <v>1857</v>
      </c>
      <c r="G286" s="3">
        <f t="shared" si="89"/>
        <v>1269.3</v>
      </c>
      <c r="H286" s="3">
        <f t="shared" si="82"/>
        <v>68.352180936995154</v>
      </c>
    </row>
    <row r="287" spans="1:8" ht="60" x14ac:dyDescent="0.2">
      <c r="A287" s="21" t="s">
        <v>112</v>
      </c>
      <c r="B287" s="5" t="s">
        <v>407</v>
      </c>
      <c r="C287" s="5" t="s">
        <v>427</v>
      </c>
      <c r="D287" s="20" t="s">
        <v>113</v>
      </c>
      <c r="E287" s="5"/>
      <c r="F287" s="3">
        <f t="shared" si="89"/>
        <v>1857</v>
      </c>
      <c r="G287" s="3">
        <f t="shared" si="89"/>
        <v>1269.3</v>
      </c>
      <c r="H287" s="3">
        <f t="shared" si="82"/>
        <v>68.352180936995154</v>
      </c>
    </row>
    <row r="288" spans="1:8" ht="45" x14ac:dyDescent="0.2">
      <c r="A288" s="21" t="s">
        <v>612</v>
      </c>
      <c r="B288" s="5" t="s">
        <v>407</v>
      </c>
      <c r="C288" s="5" t="s">
        <v>427</v>
      </c>
      <c r="D288" s="20" t="s">
        <v>114</v>
      </c>
      <c r="E288" s="5"/>
      <c r="F288" s="3">
        <f t="shared" ref="F288:G288" si="92">F289+F291</f>
        <v>1857</v>
      </c>
      <c r="G288" s="3">
        <f t="shared" si="92"/>
        <v>1269.3</v>
      </c>
      <c r="H288" s="3">
        <f t="shared" si="82"/>
        <v>68.352180936995154</v>
      </c>
    </row>
    <row r="289" spans="1:8" ht="60" x14ac:dyDescent="0.2">
      <c r="A289" s="6" t="s">
        <v>390</v>
      </c>
      <c r="B289" s="5" t="s">
        <v>407</v>
      </c>
      <c r="C289" s="5" t="s">
        <v>427</v>
      </c>
      <c r="D289" s="20" t="s">
        <v>114</v>
      </c>
      <c r="E289" s="5" t="s">
        <v>391</v>
      </c>
      <c r="F289" s="3">
        <f t="shared" si="89"/>
        <v>259</v>
      </c>
      <c r="G289" s="3">
        <f t="shared" si="89"/>
        <v>249</v>
      </c>
      <c r="H289" s="3">
        <f t="shared" si="82"/>
        <v>96.138996138996134</v>
      </c>
    </row>
    <row r="290" spans="1:8" ht="30" x14ac:dyDescent="0.2">
      <c r="A290" s="6" t="s">
        <v>392</v>
      </c>
      <c r="B290" s="5" t="s">
        <v>407</v>
      </c>
      <c r="C290" s="5" t="s">
        <v>427</v>
      </c>
      <c r="D290" s="20" t="s">
        <v>114</v>
      </c>
      <c r="E290" s="5" t="s">
        <v>393</v>
      </c>
      <c r="F290" s="3">
        <f>Ведомственная!G270</f>
        <v>259</v>
      </c>
      <c r="G290" s="3">
        <f>Ведомственная!H270</f>
        <v>249</v>
      </c>
      <c r="H290" s="3">
        <f t="shared" si="82"/>
        <v>96.138996138996134</v>
      </c>
    </row>
    <row r="291" spans="1:8" ht="30" x14ac:dyDescent="0.2">
      <c r="A291" s="6" t="s">
        <v>394</v>
      </c>
      <c r="B291" s="5" t="s">
        <v>407</v>
      </c>
      <c r="C291" s="5" t="s">
        <v>427</v>
      </c>
      <c r="D291" s="20" t="s">
        <v>114</v>
      </c>
      <c r="E291" s="5" t="s">
        <v>395</v>
      </c>
      <c r="F291" s="3">
        <f t="shared" ref="F291:G291" si="93">F292</f>
        <v>1598</v>
      </c>
      <c r="G291" s="3">
        <f t="shared" si="93"/>
        <v>1020.3</v>
      </c>
      <c r="H291" s="3">
        <f t="shared" si="82"/>
        <v>63.848560700876092</v>
      </c>
    </row>
    <row r="292" spans="1:8" ht="30" x14ac:dyDescent="0.2">
      <c r="A292" s="6" t="s">
        <v>396</v>
      </c>
      <c r="B292" s="5" t="s">
        <v>407</v>
      </c>
      <c r="C292" s="5" t="s">
        <v>427</v>
      </c>
      <c r="D292" s="20" t="s">
        <v>114</v>
      </c>
      <c r="E292" s="5" t="s">
        <v>397</v>
      </c>
      <c r="F292" s="3">
        <f>Ведомственная!G272</f>
        <v>1598</v>
      </c>
      <c r="G292" s="3">
        <f>Ведомственная!H272</f>
        <v>1020.3</v>
      </c>
      <c r="H292" s="3">
        <f t="shared" si="82"/>
        <v>63.848560700876092</v>
      </c>
    </row>
    <row r="293" spans="1:8" x14ac:dyDescent="0.2">
      <c r="A293" s="6" t="s">
        <v>484</v>
      </c>
      <c r="B293" s="5" t="s">
        <v>407</v>
      </c>
      <c r="C293" s="5" t="s">
        <v>453</v>
      </c>
      <c r="D293" s="20"/>
      <c r="E293" s="5"/>
      <c r="F293" s="3">
        <f t="shared" ref="F293:G298" si="94">F294</f>
        <v>0.1</v>
      </c>
      <c r="G293" s="3">
        <f t="shared" si="94"/>
        <v>0</v>
      </c>
      <c r="H293" s="3">
        <f t="shared" si="82"/>
        <v>0</v>
      </c>
    </row>
    <row r="294" spans="1:8" ht="30" x14ac:dyDescent="0.2">
      <c r="A294" s="21" t="s">
        <v>279</v>
      </c>
      <c r="B294" s="5" t="s">
        <v>407</v>
      </c>
      <c r="C294" s="5" t="s">
        <v>453</v>
      </c>
      <c r="D294" s="20" t="s">
        <v>280</v>
      </c>
      <c r="E294" s="5"/>
      <c r="F294" s="3">
        <f t="shared" si="94"/>
        <v>0.1</v>
      </c>
      <c r="G294" s="3">
        <f t="shared" si="94"/>
        <v>0</v>
      </c>
      <c r="H294" s="3">
        <f t="shared" si="82"/>
        <v>0</v>
      </c>
    </row>
    <row r="295" spans="1:8" x14ac:dyDescent="0.2">
      <c r="A295" s="21" t="s">
        <v>281</v>
      </c>
      <c r="B295" s="5" t="s">
        <v>407</v>
      </c>
      <c r="C295" s="5" t="s">
        <v>453</v>
      </c>
      <c r="D295" s="20" t="s">
        <v>282</v>
      </c>
      <c r="E295" s="5"/>
      <c r="F295" s="3">
        <f t="shared" si="94"/>
        <v>0.1</v>
      </c>
      <c r="G295" s="3">
        <f t="shared" si="94"/>
        <v>0</v>
      </c>
      <c r="H295" s="3">
        <f t="shared" si="82"/>
        <v>0</v>
      </c>
    </row>
    <row r="296" spans="1:8" ht="75" x14ac:dyDescent="0.2">
      <c r="A296" s="23" t="s">
        <v>520</v>
      </c>
      <c r="B296" s="5" t="s">
        <v>407</v>
      </c>
      <c r="C296" s="5" t="s">
        <v>453</v>
      </c>
      <c r="D296" s="20" t="s">
        <v>283</v>
      </c>
      <c r="E296" s="5"/>
      <c r="F296" s="3">
        <f t="shared" si="94"/>
        <v>0.1</v>
      </c>
      <c r="G296" s="3">
        <f t="shared" si="94"/>
        <v>0</v>
      </c>
      <c r="H296" s="3">
        <f t="shared" si="82"/>
        <v>0</v>
      </c>
    </row>
    <row r="297" spans="1:8" ht="60" x14ac:dyDescent="0.2">
      <c r="A297" s="23" t="s">
        <v>284</v>
      </c>
      <c r="B297" s="5" t="s">
        <v>407</v>
      </c>
      <c r="C297" s="5" t="s">
        <v>453</v>
      </c>
      <c r="D297" s="20" t="s">
        <v>285</v>
      </c>
      <c r="E297" s="5"/>
      <c r="F297" s="3">
        <f t="shared" si="94"/>
        <v>0.1</v>
      </c>
      <c r="G297" s="3">
        <f t="shared" si="94"/>
        <v>0</v>
      </c>
      <c r="H297" s="3">
        <f t="shared" si="82"/>
        <v>0</v>
      </c>
    </row>
    <row r="298" spans="1:8" ht="30" x14ac:dyDescent="0.2">
      <c r="A298" s="6" t="s">
        <v>394</v>
      </c>
      <c r="B298" s="5" t="s">
        <v>407</v>
      </c>
      <c r="C298" s="5" t="s">
        <v>453</v>
      </c>
      <c r="D298" s="20" t="s">
        <v>285</v>
      </c>
      <c r="E298" s="5" t="s">
        <v>395</v>
      </c>
      <c r="F298" s="3">
        <f t="shared" si="94"/>
        <v>0.1</v>
      </c>
      <c r="G298" s="3">
        <f t="shared" si="94"/>
        <v>0</v>
      </c>
      <c r="H298" s="3">
        <f t="shared" si="82"/>
        <v>0</v>
      </c>
    </row>
    <row r="299" spans="1:8" ht="30" x14ac:dyDescent="0.2">
      <c r="A299" s="6" t="s">
        <v>396</v>
      </c>
      <c r="B299" s="5" t="s">
        <v>407</v>
      </c>
      <c r="C299" s="5" t="s">
        <v>453</v>
      </c>
      <c r="D299" s="20" t="s">
        <v>285</v>
      </c>
      <c r="E299" s="5" t="s">
        <v>397</v>
      </c>
      <c r="F299" s="3">
        <f>Ведомственная!G279</f>
        <v>0.1</v>
      </c>
      <c r="G299" s="3">
        <f>Ведомственная!H279</f>
        <v>0</v>
      </c>
      <c r="H299" s="3">
        <f t="shared" si="82"/>
        <v>0</v>
      </c>
    </row>
    <row r="300" spans="1:8" x14ac:dyDescent="0.2">
      <c r="A300" s="4" t="s">
        <v>428</v>
      </c>
      <c r="B300" s="5" t="s">
        <v>407</v>
      </c>
      <c r="C300" s="5" t="s">
        <v>422</v>
      </c>
      <c r="D300" s="5"/>
      <c r="E300" s="5"/>
      <c r="F300" s="3">
        <f>F301+F315+F329</f>
        <v>56432.599999999991</v>
      </c>
      <c r="G300" s="3">
        <f>G301+G315+G329</f>
        <v>49214.499999999993</v>
      </c>
      <c r="H300" s="3">
        <f t="shared" si="82"/>
        <v>87.209343535474176</v>
      </c>
    </row>
    <row r="301" spans="1:8" ht="30" x14ac:dyDescent="0.2">
      <c r="A301" s="21" t="s">
        <v>279</v>
      </c>
      <c r="B301" s="5" t="s">
        <v>407</v>
      </c>
      <c r="C301" s="5" t="s">
        <v>422</v>
      </c>
      <c r="D301" s="20" t="s">
        <v>280</v>
      </c>
      <c r="E301" s="5"/>
      <c r="F301" s="3">
        <f t="shared" ref="F301:G302" si="95">F302</f>
        <v>42630.899999999994</v>
      </c>
      <c r="G301" s="3">
        <f t="shared" si="95"/>
        <v>38006.399999999994</v>
      </c>
      <c r="H301" s="3">
        <f t="shared" si="82"/>
        <v>89.152234646699924</v>
      </c>
    </row>
    <row r="302" spans="1:8" x14ac:dyDescent="0.2">
      <c r="A302" s="21" t="s">
        <v>286</v>
      </c>
      <c r="B302" s="5" t="s">
        <v>407</v>
      </c>
      <c r="C302" s="5" t="s">
        <v>422</v>
      </c>
      <c r="D302" s="20" t="s">
        <v>287</v>
      </c>
      <c r="E302" s="5"/>
      <c r="F302" s="3">
        <f t="shared" si="95"/>
        <v>42630.899999999994</v>
      </c>
      <c r="G302" s="3">
        <f t="shared" si="95"/>
        <v>38006.399999999994</v>
      </c>
      <c r="H302" s="3">
        <f t="shared" si="82"/>
        <v>89.152234646699924</v>
      </c>
    </row>
    <row r="303" spans="1:8" ht="45" x14ac:dyDescent="0.2">
      <c r="A303" s="23" t="s">
        <v>288</v>
      </c>
      <c r="B303" s="5" t="s">
        <v>407</v>
      </c>
      <c r="C303" s="5" t="s">
        <v>422</v>
      </c>
      <c r="D303" s="20" t="s">
        <v>289</v>
      </c>
      <c r="E303" s="5"/>
      <c r="F303" s="3">
        <f>F304+F309+F312</f>
        <v>42630.899999999994</v>
      </c>
      <c r="G303" s="3">
        <f>G304+G309+G312</f>
        <v>38006.399999999994</v>
      </c>
      <c r="H303" s="3">
        <f t="shared" si="82"/>
        <v>89.152234646699924</v>
      </c>
    </row>
    <row r="304" spans="1:8" ht="30" x14ac:dyDescent="0.2">
      <c r="A304" s="25" t="s">
        <v>292</v>
      </c>
      <c r="B304" s="5" t="s">
        <v>407</v>
      </c>
      <c r="C304" s="5" t="s">
        <v>422</v>
      </c>
      <c r="D304" s="20" t="s">
        <v>293</v>
      </c>
      <c r="E304" s="5"/>
      <c r="F304" s="3">
        <f>F307+F305</f>
        <v>24091.899999999998</v>
      </c>
      <c r="G304" s="3">
        <f>G307+G305</f>
        <v>23635.199999999997</v>
      </c>
      <c r="H304" s="3">
        <f t="shared" si="82"/>
        <v>98.104342123286244</v>
      </c>
    </row>
    <row r="305" spans="1:8" ht="30" x14ac:dyDescent="0.2">
      <c r="A305" s="6" t="s">
        <v>394</v>
      </c>
      <c r="B305" s="5" t="s">
        <v>407</v>
      </c>
      <c r="C305" s="5" t="s">
        <v>422</v>
      </c>
      <c r="D305" s="20" t="s">
        <v>293</v>
      </c>
      <c r="E305" s="5" t="s">
        <v>395</v>
      </c>
      <c r="F305" s="3">
        <f>F306</f>
        <v>350</v>
      </c>
      <c r="G305" s="3">
        <f>G306</f>
        <v>265.60000000000002</v>
      </c>
      <c r="H305" s="3">
        <f t="shared" si="82"/>
        <v>75.885714285714286</v>
      </c>
    </row>
    <row r="306" spans="1:8" ht="30" x14ac:dyDescent="0.2">
      <c r="A306" s="6" t="s">
        <v>396</v>
      </c>
      <c r="B306" s="5" t="s">
        <v>407</v>
      </c>
      <c r="C306" s="5" t="s">
        <v>422</v>
      </c>
      <c r="D306" s="20" t="s">
        <v>293</v>
      </c>
      <c r="E306" s="5" t="s">
        <v>397</v>
      </c>
      <c r="F306" s="3">
        <f>Ведомственная!G286</f>
        <v>350</v>
      </c>
      <c r="G306" s="3">
        <f>Ведомственная!H286</f>
        <v>265.60000000000002</v>
      </c>
      <c r="H306" s="3">
        <f t="shared" si="82"/>
        <v>75.885714285714286</v>
      </c>
    </row>
    <row r="307" spans="1:8" ht="30" x14ac:dyDescent="0.2">
      <c r="A307" s="6" t="s">
        <v>415</v>
      </c>
      <c r="B307" s="5" t="s">
        <v>407</v>
      </c>
      <c r="C307" s="5" t="s">
        <v>422</v>
      </c>
      <c r="D307" s="20" t="s">
        <v>293</v>
      </c>
      <c r="E307" s="5" t="s">
        <v>429</v>
      </c>
      <c r="F307" s="3">
        <f t="shared" ref="F307:G307" si="96">F308</f>
        <v>23741.899999999998</v>
      </c>
      <c r="G307" s="3">
        <f t="shared" si="96"/>
        <v>23369.599999999999</v>
      </c>
      <c r="H307" s="3">
        <f t="shared" ref="H307:H359" si="97">G307/F307*100</f>
        <v>98.431886243308242</v>
      </c>
    </row>
    <row r="308" spans="1:8" x14ac:dyDescent="0.2">
      <c r="A308" s="6" t="s">
        <v>416</v>
      </c>
      <c r="B308" s="5" t="s">
        <v>407</v>
      </c>
      <c r="C308" s="5" t="s">
        <v>422</v>
      </c>
      <c r="D308" s="20" t="s">
        <v>293</v>
      </c>
      <c r="E308" s="5" t="s">
        <v>430</v>
      </c>
      <c r="F308" s="3">
        <f>Ведомственная!G288</f>
        <v>23741.899999999998</v>
      </c>
      <c r="G308" s="3">
        <f>Ведомственная!H288</f>
        <v>23369.599999999999</v>
      </c>
      <c r="H308" s="3">
        <f t="shared" si="97"/>
        <v>98.431886243308242</v>
      </c>
    </row>
    <row r="309" spans="1:8" ht="30" x14ac:dyDescent="0.2">
      <c r="A309" s="25" t="s">
        <v>294</v>
      </c>
      <c r="B309" s="5" t="s">
        <v>407</v>
      </c>
      <c r="C309" s="5" t="s">
        <v>422</v>
      </c>
      <c r="D309" s="20" t="s">
        <v>295</v>
      </c>
      <c r="E309" s="5"/>
      <c r="F309" s="3">
        <f t="shared" ref="F309:G310" si="98">F310</f>
        <v>5220</v>
      </c>
      <c r="G309" s="3">
        <f t="shared" si="98"/>
        <v>5220</v>
      </c>
      <c r="H309" s="3">
        <f t="shared" si="97"/>
        <v>100</v>
      </c>
    </row>
    <row r="310" spans="1:8" ht="30" x14ac:dyDescent="0.2">
      <c r="A310" s="6" t="s">
        <v>415</v>
      </c>
      <c r="B310" s="5" t="s">
        <v>407</v>
      </c>
      <c r="C310" s="5" t="s">
        <v>422</v>
      </c>
      <c r="D310" s="20" t="s">
        <v>295</v>
      </c>
      <c r="E310" s="5" t="s">
        <v>429</v>
      </c>
      <c r="F310" s="3">
        <f t="shared" si="98"/>
        <v>5220</v>
      </c>
      <c r="G310" s="3">
        <f t="shared" si="98"/>
        <v>5220</v>
      </c>
      <c r="H310" s="3">
        <f t="shared" si="97"/>
        <v>100</v>
      </c>
    </row>
    <row r="311" spans="1:8" x14ac:dyDescent="0.2">
      <c r="A311" s="6" t="s">
        <v>416</v>
      </c>
      <c r="B311" s="5" t="s">
        <v>407</v>
      </c>
      <c r="C311" s="5" t="s">
        <v>422</v>
      </c>
      <c r="D311" s="20" t="s">
        <v>295</v>
      </c>
      <c r="E311" s="5" t="s">
        <v>430</v>
      </c>
      <c r="F311" s="3">
        <f>Ведомственная!G291</f>
        <v>5220</v>
      </c>
      <c r="G311" s="3">
        <f>Ведомственная!H291</f>
        <v>5220</v>
      </c>
      <c r="H311" s="3">
        <f t="shared" si="97"/>
        <v>100</v>
      </c>
    </row>
    <row r="312" spans="1:8" ht="30" x14ac:dyDescent="0.2">
      <c r="A312" s="23" t="s">
        <v>290</v>
      </c>
      <c r="B312" s="5" t="s">
        <v>407</v>
      </c>
      <c r="C312" s="5" t="s">
        <v>422</v>
      </c>
      <c r="D312" s="20" t="s">
        <v>291</v>
      </c>
      <c r="E312" s="5"/>
      <c r="F312" s="3">
        <f t="shared" ref="F312:G313" si="99">F313</f>
        <v>13319</v>
      </c>
      <c r="G312" s="3">
        <f t="shared" si="99"/>
        <v>9151.2000000000007</v>
      </c>
      <c r="H312" s="3">
        <f t="shared" si="97"/>
        <v>68.70786095052182</v>
      </c>
    </row>
    <row r="313" spans="1:8" ht="30" x14ac:dyDescent="0.2">
      <c r="A313" s="6" t="s">
        <v>394</v>
      </c>
      <c r="B313" s="5" t="s">
        <v>407</v>
      </c>
      <c r="C313" s="5" t="s">
        <v>422</v>
      </c>
      <c r="D313" s="20" t="s">
        <v>291</v>
      </c>
      <c r="E313" s="5">
        <v>200</v>
      </c>
      <c r="F313" s="3">
        <f t="shared" si="99"/>
        <v>13319</v>
      </c>
      <c r="G313" s="3">
        <f t="shared" si="99"/>
        <v>9151.2000000000007</v>
      </c>
      <c r="H313" s="3">
        <f t="shared" si="97"/>
        <v>68.70786095052182</v>
      </c>
    </row>
    <row r="314" spans="1:8" ht="30" x14ac:dyDescent="0.2">
      <c r="A314" s="6" t="s">
        <v>396</v>
      </c>
      <c r="B314" s="5" t="s">
        <v>407</v>
      </c>
      <c r="C314" s="5" t="s">
        <v>422</v>
      </c>
      <c r="D314" s="20" t="s">
        <v>291</v>
      </c>
      <c r="E314" s="5">
        <v>240</v>
      </c>
      <c r="F314" s="3">
        <f>Ведомственная!G294</f>
        <v>13319</v>
      </c>
      <c r="G314" s="3">
        <f>Ведомственная!H294</f>
        <v>9151.2000000000007</v>
      </c>
      <c r="H314" s="3">
        <f t="shared" si="97"/>
        <v>68.70786095052182</v>
      </c>
    </row>
    <row r="315" spans="1:8" ht="30" x14ac:dyDescent="0.2">
      <c r="A315" s="21" t="s">
        <v>332</v>
      </c>
      <c r="B315" s="5" t="s">
        <v>407</v>
      </c>
      <c r="C315" s="5" t="s">
        <v>422</v>
      </c>
      <c r="D315" s="20" t="s">
        <v>333</v>
      </c>
      <c r="E315" s="5"/>
      <c r="F315" s="3">
        <f>F316+F324</f>
        <v>11051.5</v>
      </c>
      <c r="G315" s="3">
        <f>G316+G324</f>
        <v>8457.9</v>
      </c>
      <c r="H315" s="3">
        <f t="shared" si="97"/>
        <v>76.53169253042573</v>
      </c>
    </row>
    <row r="316" spans="1:8" x14ac:dyDescent="0.2">
      <c r="A316" s="21" t="s">
        <v>334</v>
      </c>
      <c r="B316" s="5" t="s">
        <v>407</v>
      </c>
      <c r="C316" s="5" t="s">
        <v>422</v>
      </c>
      <c r="D316" s="20" t="s">
        <v>335</v>
      </c>
      <c r="E316" s="5"/>
      <c r="F316" s="3">
        <f>F317</f>
        <v>9611.7999999999993</v>
      </c>
      <c r="G316" s="3">
        <f>G317</f>
        <v>7018.2</v>
      </c>
      <c r="H316" s="3">
        <f t="shared" si="97"/>
        <v>73.016500551405571</v>
      </c>
    </row>
    <row r="317" spans="1:8" ht="30" x14ac:dyDescent="0.2">
      <c r="A317" s="23" t="s">
        <v>338</v>
      </c>
      <c r="B317" s="5" t="s">
        <v>407</v>
      </c>
      <c r="C317" s="5" t="s">
        <v>422</v>
      </c>
      <c r="D317" s="20" t="s">
        <v>339</v>
      </c>
      <c r="E317" s="5"/>
      <c r="F317" s="3">
        <f>F321+F318</f>
        <v>9611.7999999999993</v>
      </c>
      <c r="G317" s="3">
        <f>G321+G318</f>
        <v>7018.2</v>
      </c>
      <c r="H317" s="3">
        <f t="shared" si="97"/>
        <v>73.016500551405571</v>
      </c>
    </row>
    <row r="318" spans="1:8" ht="30" x14ac:dyDescent="0.2">
      <c r="A318" s="6" t="s">
        <v>625</v>
      </c>
      <c r="B318" s="5" t="s">
        <v>407</v>
      </c>
      <c r="C318" s="5" t="s">
        <v>422</v>
      </c>
      <c r="D318" s="20" t="s">
        <v>626</v>
      </c>
      <c r="E318" s="5"/>
      <c r="F318" s="3">
        <f>F319</f>
        <v>406.4</v>
      </c>
      <c r="G318" s="3">
        <f>G319</f>
        <v>87</v>
      </c>
      <c r="H318" s="3">
        <f t="shared" si="97"/>
        <v>21.40748031496063</v>
      </c>
    </row>
    <row r="319" spans="1:8" ht="30" x14ac:dyDescent="0.2">
      <c r="A319" s="6" t="s">
        <v>415</v>
      </c>
      <c r="B319" s="5" t="s">
        <v>407</v>
      </c>
      <c r="C319" s="5" t="s">
        <v>422</v>
      </c>
      <c r="D319" s="20" t="s">
        <v>626</v>
      </c>
      <c r="E319" s="5" t="s">
        <v>429</v>
      </c>
      <c r="F319" s="3">
        <f>F320</f>
        <v>406.4</v>
      </c>
      <c r="G319" s="3">
        <f>G320</f>
        <v>87</v>
      </c>
      <c r="H319" s="3">
        <f t="shared" si="97"/>
        <v>21.40748031496063</v>
      </c>
    </row>
    <row r="320" spans="1:8" x14ac:dyDescent="0.2">
      <c r="A320" s="6" t="s">
        <v>416</v>
      </c>
      <c r="B320" s="5" t="s">
        <v>407</v>
      </c>
      <c r="C320" s="5" t="s">
        <v>422</v>
      </c>
      <c r="D320" s="20" t="s">
        <v>626</v>
      </c>
      <c r="E320" s="5" t="s">
        <v>430</v>
      </c>
      <c r="F320" s="3">
        <f>Ведомственная!G300</f>
        <v>406.4</v>
      </c>
      <c r="G320" s="3">
        <f>Ведомственная!H300</f>
        <v>87</v>
      </c>
      <c r="H320" s="3">
        <f t="shared" si="97"/>
        <v>21.40748031496063</v>
      </c>
    </row>
    <row r="321" spans="1:8" x14ac:dyDescent="0.2">
      <c r="A321" s="23" t="s">
        <v>545</v>
      </c>
      <c r="B321" s="5" t="s">
        <v>407</v>
      </c>
      <c r="C321" s="5" t="s">
        <v>422</v>
      </c>
      <c r="D321" s="20" t="s">
        <v>546</v>
      </c>
      <c r="E321" s="5"/>
      <c r="F321" s="3">
        <f>F322</f>
        <v>9205.4</v>
      </c>
      <c r="G321" s="3">
        <f>G322</f>
        <v>6931.2</v>
      </c>
      <c r="H321" s="3">
        <f t="shared" si="97"/>
        <v>75.294935581289252</v>
      </c>
    </row>
    <row r="322" spans="1:8" ht="30" x14ac:dyDescent="0.2">
      <c r="A322" s="6" t="s">
        <v>415</v>
      </c>
      <c r="B322" s="5" t="s">
        <v>407</v>
      </c>
      <c r="C322" s="5" t="s">
        <v>422</v>
      </c>
      <c r="D322" s="20" t="s">
        <v>546</v>
      </c>
      <c r="E322" s="5" t="s">
        <v>429</v>
      </c>
      <c r="F322" s="3">
        <f>F323</f>
        <v>9205.4</v>
      </c>
      <c r="G322" s="3">
        <f>G323</f>
        <v>6931.2</v>
      </c>
      <c r="H322" s="3">
        <f t="shared" si="97"/>
        <v>75.294935581289252</v>
      </c>
    </row>
    <row r="323" spans="1:8" x14ac:dyDescent="0.2">
      <c r="A323" s="6" t="s">
        <v>416</v>
      </c>
      <c r="B323" s="5" t="s">
        <v>407</v>
      </c>
      <c r="C323" s="5" t="s">
        <v>422</v>
      </c>
      <c r="D323" s="20" t="s">
        <v>546</v>
      </c>
      <c r="E323" s="5" t="s">
        <v>430</v>
      </c>
      <c r="F323" s="3">
        <f>Ведомственная!G303</f>
        <v>9205.4</v>
      </c>
      <c r="G323" s="3">
        <f>Ведомственная!H303</f>
        <v>6931.2</v>
      </c>
      <c r="H323" s="3">
        <f t="shared" si="97"/>
        <v>75.294935581289252</v>
      </c>
    </row>
    <row r="324" spans="1:8" x14ac:dyDescent="0.2">
      <c r="A324" s="21" t="s">
        <v>340</v>
      </c>
      <c r="B324" s="5" t="s">
        <v>407</v>
      </c>
      <c r="C324" s="5" t="s">
        <v>422</v>
      </c>
      <c r="D324" s="20" t="s">
        <v>341</v>
      </c>
      <c r="E324" s="5"/>
      <c r="F324" s="3">
        <f t="shared" ref="F324:G325" si="100">F325</f>
        <v>1439.7</v>
      </c>
      <c r="G324" s="3">
        <f t="shared" si="100"/>
        <v>1439.7</v>
      </c>
      <c r="H324" s="3">
        <f t="shared" si="97"/>
        <v>100</v>
      </c>
    </row>
    <row r="325" spans="1:8" ht="30" x14ac:dyDescent="0.2">
      <c r="A325" s="23" t="s">
        <v>342</v>
      </c>
      <c r="B325" s="5" t="s">
        <v>407</v>
      </c>
      <c r="C325" s="5" t="s">
        <v>422</v>
      </c>
      <c r="D325" s="20" t="s">
        <v>343</v>
      </c>
      <c r="E325" s="5"/>
      <c r="F325" s="3">
        <f t="shared" si="100"/>
        <v>1439.7</v>
      </c>
      <c r="G325" s="3">
        <f t="shared" si="100"/>
        <v>1439.7</v>
      </c>
      <c r="H325" s="3">
        <f t="shared" si="97"/>
        <v>100</v>
      </c>
    </row>
    <row r="326" spans="1:8" ht="30" x14ac:dyDescent="0.2">
      <c r="A326" s="6" t="s">
        <v>492</v>
      </c>
      <c r="B326" s="5" t="s">
        <v>407</v>
      </c>
      <c r="C326" s="5" t="s">
        <v>422</v>
      </c>
      <c r="D326" s="20" t="s">
        <v>489</v>
      </c>
      <c r="E326" s="5"/>
      <c r="F326" s="3">
        <f>F327</f>
        <v>1439.7</v>
      </c>
      <c r="G326" s="3">
        <f>G327</f>
        <v>1439.7</v>
      </c>
      <c r="H326" s="3">
        <f t="shared" si="97"/>
        <v>100</v>
      </c>
    </row>
    <row r="327" spans="1:8" ht="30" x14ac:dyDescent="0.2">
      <c r="A327" s="6" t="s">
        <v>415</v>
      </c>
      <c r="B327" s="5" t="s">
        <v>407</v>
      </c>
      <c r="C327" s="5" t="s">
        <v>422</v>
      </c>
      <c r="D327" s="20" t="s">
        <v>489</v>
      </c>
      <c r="E327" s="5" t="s">
        <v>429</v>
      </c>
      <c r="F327" s="3">
        <f>F328</f>
        <v>1439.7</v>
      </c>
      <c r="G327" s="3">
        <f>G328</f>
        <v>1439.7</v>
      </c>
      <c r="H327" s="3">
        <f t="shared" si="97"/>
        <v>100</v>
      </c>
    </row>
    <row r="328" spans="1:8" x14ac:dyDescent="0.2">
      <c r="A328" s="6" t="s">
        <v>416</v>
      </c>
      <c r="B328" s="5" t="s">
        <v>407</v>
      </c>
      <c r="C328" s="5" t="s">
        <v>422</v>
      </c>
      <c r="D328" s="20" t="s">
        <v>489</v>
      </c>
      <c r="E328" s="5" t="s">
        <v>430</v>
      </c>
      <c r="F328" s="3">
        <f>Ведомственная!G308</f>
        <v>1439.7</v>
      </c>
      <c r="G328" s="3">
        <f>Ведомственная!H308</f>
        <v>1439.7</v>
      </c>
      <c r="H328" s="3">
        <f t="shared" si="97"/>
        <v>100</v>
      </c>
    </row>
    <row r="329" spans="1:8" x14ac:dyDescent="0.2">
      <c r="A329" s="21" t="s">
        <v>378</v>
      </c>
      <c r="B329" s="5" t="s">
        <v>407</v>
      </c>
      <c r="C329" s="5" t="s">
        <v>422</v>
      </c>
      <c r="D329" s="20" t="s">
        <v>379</v>
      </c>
      <c r="E329" s="5"/>
      <c r="F329" s="3">
        <f t="shared" ref="F329:G331" si="101">F330</f>
        <v>2750.2</v>
      </c>
      <c r="G329" s="3">
        <f t="shared" si="101"/>
        <v>2750.2</v>
      </c>
      <c r="H329" s="3">
        <f t="shared" si="97"/>
        <v>100</v>
      </c>
    </row>
    <row r="330" spans="1:8" x14ac:dyDescent="0.2">
      <c r="A330" s="21" t="s">
        <v>536</v>
      </c>
      <c r="B330" s="5" t="s">
        <v>407</v>
      </c>
      <c r="C330" s="5" t="s">
        <v>422</v>
      </c>
      <c r="D330" s="20" t="s">
        <v>537</v>
      </c>
      <c r="E330" s="5"/>
      <c r="F330" s="3">
        <f t="shared" si="101"/>
        <v>2750.2</v>
      </c>
      <c r="G330" s="3">
        <f t="shared" si="101"/>
        <v>2750.2</v>
      </c>
      <c r="H330" s="3">
        <f t="shared" si="97"/>
        <v>100</v>
      </c>
    </row>
    <row r="331" spans="1:8" ht="30" x14ac:dyDescent="0.2">
      <c r="A331" s="6" t="s">
        <v>415</v>
      </c>
      <c r="B331" s="5" t="s">
        <v>407</v>
      </c>
      <c r="C331" s="5" t="s">
        <v>422</v>
      </c>
      <c r="D331" s="20" t="s">
        <v>537</v>
      </c>
      <c r="E331" s="5" t="s">
        <v>429</v>
      </c>
      <c r="F331" s="3">
        <f t="shared" si="101"/>
        <v>2750.2</v>
      </c>
      <c r="G331" s="3">
        <f t="shared" si="101"/>
        <v>2750.2</v>
      </c>
      <c r="H331" s="3">
        <f t="shared" si="97"/>
        <v>100</v>
      </c>
    </row>
    <row r="332" spans="1:8" x14ac:dyDescent="0.2">
      <c r="A332" s="6" t="s">
        <v>416</v>
      </c>
      <c r="B332" s="5" t="s">
        <v>407</v>
      </c>
      <c r="C332" s="5" t="s">
        <v>422</v>
      </c>
      <c r="D332" s="20" t="s">
        <v>537</v>
      </c>
      <c r="E332" s="5" t="s">
        <v>430</v>
      </c>
      <c r="F332" s="3">
        <f>Ведомственная!G312</f>
        <v>2750.2</v>
      </c>
      <c r="G332" s="3">
        <f>Ведомственная!H312</f>
        <v>2750.2</v>
      </c>
      <c r="H332" s="3">
        <f t="shared" si="97"/>
        <v>100</v>
      </c>
    </row>
    <row r="333" spans="1:8" x14ac:dyDescent="0.2">
      <c r="A333" s="48" t="s">
        <v>431</v>
      </c>
      <c r="B333" s="5" t="s">
        <v>407</v>
      </c>
      <c r="C333" s="5" t="s">
        <v>432</v>
      </c>
      <c r="D333" s="5"/>
      <c r="E333" s="5"/>
      <c r="F333" s="3">
        <f>F334+F360</f>
        <v>14267.7</v>
      </c>
      <c r="G333" s="3">
        <f>G334+G360</f>
        <v>12171.6</v>
      </c>
      <c r="H333" s="3">
        <f t="shared" si="97"/>
        <v>85.308774364473592</v>
      </c>
    </row>
    <row r="334" spans="1:8" ht="30" x14ac:dyDescent="0.2">
      <c r="A334" s="21" t="s">
        <v>296</v>
      </c>
      <c r="B334" s="5" t="s">
        <v>407</v>
      </c>
      <c r="C334" s="5" t="s">
        <v>432</v>
      </c>
      <c r="D334" s="20" t="s">
        <v>297</v>
      </c>
      <c r="E334" s="5"/>
      <c r="F334" s="3">
        <f>F340+F335</f>
        <v>12891.6</v>
      </c>
      <c r="G334" s="3">
        <f>G340+G335</f>
        <v>10795.5</v>
      </c>
      <c r="H334" s="3">
        <f t="shared" si="97"/>
        <v>83.740575258307743</v>
      </c>
    </row>
    <row r="335" spans="1:8" ht="75" x14ac:dyDescent="0.2">
      <c r="A335" s="21" t="s">
        <v>298</v>
      </c>
      <c r="B335" s="5" t="s">
        <v>407</v>
      </c>
      <c r="C335" s="5" t="s">
        <v>432</v>
      </c>
      <c r="D335" s="20" t="s">
        <v>299</v>
      </c>
      <c r="E335" s="5"/>
      <c r="F335" s="3">
        <f t="shared" ref="F335:G338" si="102">F336</f>
        <v>1926</v>
      </c>
      <c r="G335" s="3">
        <f t="shared" si="102"/>
        <v>1720</v>
      </c>
      <c r="H335" s="3">
        <f t="shared" si="97"/>
        <v>89.30425752855659</v>
      </c>
    </row>
    <row r="336" spans="1:8" ht="60" x14ac:dyDescent="0.2">
      <c r="A336" s="21" t="s">
        <v>547</v>
      </c>
      <c r="B336" s="5" t="s">
        <v>407</v>
      </c>
      <c r="C336" s="5" t="s">
        <v>432</v>
      </c>
      <c r="D336" s="20" t="s">
        <v>548</v>
      </c>
      <c r="E336" s="30"/>
      <c r="F336" s="3">
        <f t="shared" si="102"/>
        <v>1926</v>
      </c>
      <c r="G336" s="3">
        <f t="shared" si="102"/>
        <v>1720</v>
      </c>
      <c r="H336" s="3">
        <f t="shared" si="97"/>
        <v>89.30425752855659</v>
      </c>
    </row>
    <row r="337" spans="1:8" ht="105" x14ac:dyDescent="0.2">
      <c r="A337" s="25" t="s">
        <v>549</v>
      </c>
      <c r="B337" s="5" t="s">
        <v>407</v>
      </c>
      <c r="C337" s="5" t="s">
        <v>432</v>
      </c>
      <c r="D337" s="20" t="s">
        <v>550</v>
      </c>
      <c r="E337" s="30"/>
      <c r="F337" s="3">
        <f t="shared" si="102"/>
        <v>1926</v>
      </c>
      <c r="G337" s="3">
        <f t="shared" si="102"/>
        <v>1720</v>
      </c>
      <c r="H337" s="3">
        <f t="shared" si="97"/>
        <v>89.30425752855659</v>
      </c>
    </row>
    <row r="338" spans="1:8" ht="30" x14ac:dyDescent="0.2">
      <c r="A338" s="6" t="s">
        <v>415</v>
      </c>
      <c r="B338" s="5" t="s">
        <v>407</v>
      </c>
      <c r="C338" s="5" t="s">
        <v>432</v>
      </c>
      <c r="D338" s="20" t="s">
        <v>550</v>
      </c>
      <c r="E338" s="5">
        <v>600</v>
      </c>
      <c r="F338" s="3">
        <f t="shared" si="102"/>
        <v>1926</v>
      </c>
      <c r="G338" s="3">
        <f t="shared" si="102"/>
        <v>1720</v>
      </c>
      <c r="H338" s="3">
        <f t="shared" si="97"/>
        <v>89.30425752855659</v>
      </c>
    </row>
    <row r="339" spans="1:8" x14ac:dyDescent="0.2">
      <c r="A339" s="6" t="s">
        <v>416</v>
      </c>
      <c r="B339" s="5" t="s">
        <v>407</v>
      </c>
      <c r="C339" s="5" t="s">
        <v>432</v>
      </c>
      <c r="D339" s="20" t="s">
        <v>550</v>
      </c>
      <c r="E339" s="5">
        <v>610</v>
      </c>
      <c r="F339" s="3">
        <f>Ведомственная!G319</f>
        <v>1926</v>
      </c>
      <c r="G339" s="3">
        <f>Ведомственная!H319</f>
        <v>1720</v>
      </c>
      <c r="H339" s="3">
        <f t="shared" si="97"/>
        <v>89.30425752855659</v>
      </c>
    </row>
    <row r="340" spans="1:8" ht="45" x14ac:dyDescent="0.2">
      <c r="A340" s="21" t="s">
        <v>304</v>
      </c>
      <c r="B340" s="5" t="s">
        <v>407</v>
      </c>
      <c r="C340" s="5" t="s">
        <v>432</v>
      </c>
      <c r="D340" s="20" t="s">
        <v>305</v>
      </c>
      <c r="E340" s="5"/>
      <c r="F340" s="3">
        <f>F341+F345+F353+F349</f>
        <v>10965.6</v>
      </c>
      <c r="G340" s="3">
        <f>G341+G345+G353+G349</f>
        <v>9075.5</v>
      </c>
      <c r="H340" s="3">
        <f t="shared" si="97"/>
        <v>82.763369081491206</v>
      </c>
    </row>
    <row r="341" spans="1:8" x14ac:dyDescent="0.2">
      <c r="A341" s="21" t="s">
        <v>306</v>
      </c>
      <c r="B341" s="5" t="s">
        <v>407</v>
      </c>
      <c r="C341" s="5" t="s">
        <v>432</v>
      </c>
      <c r="D341" s="20" t="s">
        <v>307</v>
      </c>
      <c r="E341" s="5"/>
      <c r="F341" s="3">
        <f t="shared" ref="F341:G343" si="103">F342</f>
        <v>2144</v>
      </c>
      <c r="G341" s="3">
        <f t="shared" si="103"/>
        <v>2134.9</v>
      </c>
      <c r="H341" s="3">
        <f t="shared" si="97"/>
        <v>99.575559701492551</v>
      </c>
    </row>
    <row r="342" spans="1:8" x14ac:dyDescent="0.2">
      <c r="A342" s="27" t="s">
        <v>308</v>
      </c>
      <c r="B342" s="5" t="s">
        <v>407</v>
      </c>
      <c r="C342" s="5" t="s">
        <v>432</v>
      </c>
      <c r="D342" s="20" t="s">
        <v>309</v>
      </c>
      <c r="E342" s="5"/>
      <c r="F342" s="3">
        <f t="shared" si="103"/>
        <v>2144</v>
      </c>
      <c r="G342" s="3">
        <f t="shared" si="103"/>
        <v>2134.9</v>
      </c>
      <c r="H342" s="3">
        <f t="shared" si="97"/>
        <v>99.575559701492551</v>
      </c>
    </row>
    <row r="343" spans="1:8" ht="30" x14ac:dyDescent="0.2">
      <c r="A343" s="6" t="s">
        <v>394</v>
      </c>
      <c r="B343" s="5" t="s">
        <v>407</v>
      </c>
      <c r="C343" s="5" t="s">
        <v>432</v>
      </c>
      <c r="D343" s="20" t="s">
        <v>309</v>
      </c>
      <c r="E343" s="5" t="s">
        <v>395</v>
      </c>
      <c r="F343" s="3">
        <f t="shared" si="103"/>
        <v>2144</v>
      </c>
      <c r="G343" s="3">
        <f t="shared" si="103"/>
        <v>2134.9</v>
      </c>
      <c r="H343" s="3">
        <f t="shared" si="97"/>
        <v>99.575559701492551</v>
      </c>
    </row>
    <row r="344" spans="1:8" ht="30" x14ac:dyDescent="0.2">
      <c r="A344" s="6" t="s">
        <v>396</v>
      </c>
      <c r="B344" s="5" t="s">
        <v>407</v>
      </c>
      <c r="C344" s="5" t="s">
        <v>432</v>
      </c>
      <c r="D344" s="20" t="s">
        <v>309</v>
      </c>
      <c r="E344" s="5" t="s">
        <v>397</v>
      </c>
      <c r="F344" s="3">
        <f>Ведомственная!G324</f>
        <v>2144</v>
      </c>
      <c r="G344" s="3">
        <f>Ведомственная!H324</f>
        <v>2134.9</v>
      </c>
      <c r="H344" s="3">
        <f t="shared" si="97"/>
        <v>99.575559701492551</v>
      </c>
    </row>
    <row r="345" spans="1:8" x14ac:dyDescent="0.2">
      <c r="A345" s="21" t="s">
        <v>310</v>
      </c>
      <c r="B345" s="5" t="s">
        <v>407</v>
      </c>
      <c r="C345" s="5" t="s">
        <v>432</v>
      </c>
      <c r="D345" s="20" t="s">
        <v>311</v>
      </c>
      <c r="E345" s="30"/>
      <c r="F345" s="11">
        <f t="shared" ref="F345:G347" si="104">F346</f>
        <v>688.4</v>
      </c>
      <c r="G345" s="11">
        <f t="shared" si="104"/>
        <v>672</v>
      </c>
      <c r="H345" s="3">
        <f t="shared" si="97"/>
        <v>97.61766414875072</v>
      </c>
    </row>
    <row r="346" spans="1:8" x14ac:dyDescent="0.2">
      <c r="A346" s="27" t="s">
        <v>312</v>
      </c>
      <c r="B346" s="5" t="s">
        <v>407</v>
      </c>
      <c r="C346" s="5" t="s">
        <v>432</v>
      </c>
      <c r="D346" s="20" t="s">
        <v>313</v>
      </c>
      <c r="E346" s="30"/>
      <c r="F346" s="11">
        <f t="shared" si="104"/>
        <v>688.4</v>
      </c>
      <c r="G346" s="11">
        <f t="shared" si="104"/>
        <v>672</v>
      </c>
      <c r="H346" s="3">
        <f t="shared" si="97"/>
        <v>97.61766414875072</v>
      </c>
    </row>
    <row r="347" spans="1:8" ht="30" x14ac:dyDescent="0.2">
      <c r="A347" s="6" t="s">
        <v>394</v>
      </c>
      <c r="B347" s="5" t="s">
        <v>407</v>
      </c>
      <c r="C347" s="5" t="s">
        <v>432</v>
      </c>
      <c r="D347" s="20" t="s">
        <v>313</v>
      </c>
      <c r="E347" s="5" t="s">
        <v>395</v>
      </c>
      <c r="F347" s="11">
        <f t="shared" si="104"/>
        <v>688.4</v>
      </c>
      <c r="G347" s="11">
        <f t="shared" si="104"/>
        <v>672</v>
      </c>
      <c r="H347" s="3">
        <f t="shared" si="97"/>
        <v>97.61766414875072</v>
      </c>
    </row>
    <row r="348" spans="1:8" ht="30" x14ac:dyDescent="0.2">
      <c r="A348" s="6" t="s">
        <v>396</v>
      </c>
      <c r="B348" s="5" t="s">
        <v>407</v>
      </c>
      <c r="C348" s="5" t="s">
        <v>432</v>
      </c>
      <c r="D348" s="20" t="s">
        <v>313</v>
      </c>
      <c r="E348" s="5" t="s">
        <v>397</v>
      </c>
      <c r="F348" s="11">
        <f>Ведомственная!G328</f>
        <v>688.4</v>
      </c>
      <c r="G348" s="11">
        <f>Ведомственная!H328</f>
        <v>672</v>
      </c>
      <c r="H348" s="3">
        <f t="shared" si="97"/>
        <v>97.61766414875072</v>
      </c>
    </row>
    <row r="349" spans="1:8" x14ac:dyDescent="0.2">
      <c r="A349" s="21" t="s">
        <v>551</v>
      </c>
      <c r="B349" s="5" t="s">
        <v>407</v>
      </c>
      <c r="C349" s="5" t="s">
        <v>432</v>
      </c>
      <c r="D349" s="20" t="s">
        <v>552</v>
      </c>
      <c r="E349" s="30"/>
      <c r="F349" s="32">
        <f t="shared" ref="F349:G351" si="105">F350</f>
        <v>1248</v>
      </c>
      <c r="G349" s="32">
        <f t="shared" si="105"/>
        <v>1247</v>
      </c>
      <c r="H349" s="3">
        <f t="shared" si="97"/>
        <v>99.919871794871796</v>
      </c>
    </row>
    <row r="350" spans="1:8" ht="30" x14ac:dyDescent="0.2">
      <c r="A350" s="25" t="s">
        <v>553</v>
      </c>
      <c r="B350" s="5" t="s">
        <v>407</v>
      </c>
      <c r="C350" s="5" t="s">
        <v>432</v>
      </c>
      <c r="D350" s="20" t="s">
        <v>554</v>
      </c>
      <c r="E350" s="30"/>
      <c r="F350" s="32">
        <f t="shared" si="105"/>
        <v>1248</v>
      </c>
      <c r="G350" s="32">
        <f t="shared" si="105"/>
        <v>1247</v>
      </c>
      <c r="H350" s="3">
        <f t="shared" si="97"/>
        <v>99.919871794871796</v>
      </c>
    </row>
    <row r="351" spans="1:8" ht="30" x14ac:dyDescent="0.2">
      <c r="A351" s="6" t="s">
        <v>394</v>
      </c>
      <c r="B351" s="5" t="s">
        <v>407</v>
      </c>
      <c r="C351" s="5" t="s">
        <v>432</v>
      </c>
      <c r="D351" s="20" t="s">
        <v>554</v>
      </c>
      <c r="E351" s="39">
        <v>200</v>
      </c>
      <c r="F351" s="32">
        <f t="shared" si="105"/>
        <v>1248</v>
      </c>
      <c r="G351" s="32">
        <f t="shared" si="105"/>
        <v>1247</v>
      </c>
      <c r="H351" s="3">
        <f t="shared" si="97"/>
        <v>99.919871794871796</v>
      </c>
    </row>
    <row r="352" spans="1:8" ht="30" x14ac:dyDescent="0.2">
      <c r="A352" s="6" t="s">
        <v>396</v>
      </c>
      <c r="B352" s="5" t="s">
        <v>407</v>
      </c>
      <c r="C352" s="5" t="s">
        <v>432</v>
      </c>
      <c r="D352" s="20" t="s">
        <v>554</v>
      </c>
      <c r="E352" s="39">
        <v>240</v>
      </c>
      <c r="F352" s="32">
        <f>Ведомственная!G332</f>
        <v>1248</v>
      </c>
      <c r="G352" s="32">
        <f>Ведомственная!H332</f>
        <v>1247</v>
      </c>
      <c r="H352" s="3">
        <f t="shared" si="97"/>
        <v>99.919871794871796</v>
      </c>
    </row>
    <row r="353" spans="1:8" x14ac:dyDescent="0.2">
      <c r="A353" s="21" t="s">
        <v>67</v>
      </c>
      <c r="B353" s="5" t="s">
        <v>407</v>
      </c>
      <c r="C353" s="5" t="s">
        <v>432</v>
      </c>
      <c r="D353" s="20" t="s">
        <v>320</v>
      </c>
      <c r="E353" s="30"/>
      <c r="F353" s="11">
        <f>F354+F357</f>
        <v>6885.2000000000007</v>
      </c>
      <c r="G353" s="11">
        <f>G354+G357</f>
        <v>5021.6000000000004</v>
      </c>
      <c r="H353" s="3">
        <f t="shared" si="97"/>
        <v>72.933248126416089</v>
      </c>
    </row>
    <row r="354" spans="1:8" ht="45" x14ac:dyDescent="0.2">
      <c r="A354" s="25" t="s">
        <v>321</v>
      </c>
      <c r="B354" s="5" t="s">
        <v>407</v>
      </c>
      <c r="C354" s="5" t="s">
        <v>432</v>
      </c>
      <c r="D354" s="20" t="s">
        <v>322</v>
      </c>
      <c r="E354" s="30"/>
      <c r="F354" s="11">
        <f>F355</f>
        <v>4597.4000000000005</v>
      </c>
      <c r="G354" s="11">
        <f>G355</f>
        <v>3240.3</v>
      </c>
      <c r="H354" s="3">
        <f t="shared" si="97"/>
        <v>70.481141514769206</v>
      </c>
    </row>
    <row r="355" spans="1:8" ht="30" x14ac:dyDescent="0.2">
      <c r="A355" s="6" t="s">
        <v>394</v>
      </c>
      <c r="B355" s="5" t="s">
        <v>407</v>
      </c>
      <c r="C355" s="5" t="s">
        <v>432</v>
      </c>
      <c r="D355" s="20" t="s">
        <v>322</v>
      </c>
      <c r="E355" s="5" t="s">
        <v>395</v>
      </c>
      <c r="F355" s="11">
        <f>F356</f>
        <v>4597.4000000000005</v>
      </c>
      <c r="G355" s="11">
        <f>G356</f>
        <v>3240.3</v>
      </c>
      <c r="H355" s="3">
        <f t="shared" si="97"/>
        <v>70.481141514769206</v>
      </c>
    </row>
    <row r="356" spans="1:8" ht="30" x14ac:dyDescent="0.2">
      <c r="A356" s="6" t="s">
        <v>396</v>
      </c>
      <c r="B356" s="5" t="s">
        <v>407</v>
      </c>
      <c r="C356" s="5" t="s">
        <v>432</v>
      </c>
      <c r="D356" s="20" t="s">
        <v>322</v>
      </c>
      <c r="E356" s="5" t="s">
        <v>397</v>
      </c>
      <c r="F356" s="11">
        <f>Ведомственная!G783</f>
        <v>4597.4000000000005</v>
      </c>
      <c r="G356" s="11">
        <f>Ведомственная!H783</f>
        <v>3240.3</v>
      </c>
      <c r="H356" s="3">
        <f t="shared" si="97"/>
        <v>70.481141514769206</v>
      </c>
    </row>
    <row r="357" spans="1:8" ht="30" x14ac:dyDescent="0.2">
      <c r="A357" s="25" t="s">
        <v>323</v>
      </c>
      <c r="B357" s="5" t="s">
        <v>407</v>
      </c>
      <c r="C357" s="5" t="s">
        <v>432</v>
      </c>
      <c r="D357" s="20" t="s">
        <v>324</v>
      </c>
      <c r="E357" s="30"/>
      <c r="F357" s="11">
        <f>F358</f>
        <v>2287.8000000000002</v>
      </c>
      <c r="G357" s="11">
        <f>G358</f>
        <v>1781.3</v>
      </c>
      <c r="H357" s="3">
        <f t="shared" si="97"/>
        <v>77.860826995366722</v>
      </c>
    </row>
    <row r="358" spans="1:8" ht="30" x14ac:dyDescent="0.2">
      <c r="A358" s="6" t="s">
        <v>394</v>
      </c>
      <c r="B358" s="5" t="s">
        <v>407</v>
      </c>
      <c r="C358" s="5" t="s">
        <v>432</v>
      </c>
      <c r="D358" s="20" t="s">
        <v>324</v>
      </c>
      <c r="E358" s="5" t="s">
        <v>395</v>
      </c>
      <c r="F358" s="11">
        <f>F359</f>
        <v>2287.8000000000002</v>
      </c>
      <c r="G358" s="11">
        <f>G359</f>
        <v>1781.3</v>
      </c>
      <c r="H358" s="3">
        <f t="shared" si="97"/>
        <v>77.860826995366722</v>
      </c>
    </row>
    <row r="359" spans="1:8" ht="30" x14ac:dyDescent="0.2">
      <c r="A359" s="6" t="s">
        <v>396</v>
      </c>
      <c r="B359" s="5" t="s">
        <v>407</v>
      </c>
      <c r="C359" s="5" t="s">
        <v>432</v>
      </c>
      <c r="D359" s="20" t="s">
        <v>324</v>
      </c>
      <c r="E359" s="5" t="s">
        <v>397</v>
      </c>
      <c r="F359" s="11">
        <f>Ведомственная!G786</f>
        <v>2287.8000000000002</v>
      </c>
      <c r="G359" s="11">
        <f>Ведомственная!H786</f>
        <v>1781.3</v>
      </c>
      <c r="H359" s="3">
        <f t="shared" si="97"/>
        <v>77.860826995366722</v>
      </c>
    </row>
    <row r="360" spans="1:8" x14ac:dyDescent="0.2">
      <c r="A360" s="21" t="s">
        <v>378</v>
      </c>
      <c r="B360" s="5" t="s">
        <v>407</v>
      </c>
      <c r="C360" s="5" t="s">
        <v>432</v>
      </c>
      <c r="D360" s="20" t="s">
        <v>379</v>
      </c>
      <c r="E360" s="5"/>
      <c r="F360" s="3">
        <f t="shared" ref="F360:G362" si="106">F361</f>
        <v>1376.1</v>
      </c>
      <c r="G360" s="3">
        <f t="shared" si="106"/>
        <v>1376.1</v>
      </c>
      <c r="H360" s="3">
        <f t="shared" ref="H360:H413" si="107">G360/F360*100</f>
        <v>100</v>
      </c>
    </row>
    <row r="361" spans="1:8" x14ac:dyDescent="0.2">
      <c r="A361" s="21" t="s">
        <v>536</v>
      </c>
      <c r="B361" s="5" t="s">
        <v>407</v>
      </c>
      <c r="C361" s="5" t="s">
        <v>432</v>
      </c>
      <c r="D361" s="20" t="s">
        <v>537</v>
      </c>
      <c r="E361" s="5"/>
      <c r="F361" s="3">
        <f t="shared" si="106"/>
        <v>1376.1</v>
      </c>
      <c r="G361" s="3">
        <f t="shared" si="106"/>
        <v>1376.1</v>
      </c>
      <c r="H361" s="3">
        <f t="shared" si="107"/>
        <v>100</v>
      </c>
    </row>
    <row r="362" spans="1:8" ht="30" x14ac:dyDescent="0.2">
      <c r="A362" s="6" t="s">
        <v>394</v>
      </c>
      <c r="B362" s="5" t="s">
        <v>407</v>
      </c>
      <c r="C362" s="5" t="s">
        <v>432</v>
      </c>
      <c r="D362" s="20" t="s">
        <v>537</v>
      </c>
      <c r="E362" s="39">
        <v>200</v>
      </c>
      <c r="F362" s="3">
        <f t="shared" si="106"/>
        <v>1376.1</v>
      </c>
      <c r="G362" s="3">
        <f t="shared" si="106"/>
        <v>1376.1</v>
      </c>
      <c r="H362" s="3">
        <f t="shared" si="107"/>
        <v>100</v>
      </c>
    </row>
    <row r="363" spans="1:8" ht="30" x14ac:dyDescent="0.2">
      <c r="A363" s="6" t="s">
        <v>396</v>
      </c>
      <c r="B363" s="5" t="s">
        <v>407</v>
      </c>
      <c r="C363" s="5" t="s">
        <v>432</v>
      </c>
      <c r="D363" s="20" t="s">
        <v>537</v>
      </c>
      <c r="E363" s="39">
        <v>240</v>
      </c>
      <c r="F363" s="3">
        <f>Ведомственная!G336</f>
        <v>1376.1</v>
      </c>
      <c r="G363" s="3">
        <f>Ведомственная!H336</f>
        <v>1376.1</v>
      </c>
      <c r="H363" s="3">
        <f t="shared" si="107"/>
        <v>100</v>
      </c>
    </row>
    <row r="364" spans="1:8" x14ac:dyDescent="0.2">
      <c r="A364" s="4" t="s">
        <v>433</v>
      </c>
      <c r="B364" s="5" t="s">
        <v>407</v>
      </c>
      <c r="C364" s="5" t="s">
        <v>434</v>
      </c>
      <c r="D364" s="5"/>
      <c r="E364" s="5"/>
      <c r="F364" s="3">
        <f>F371+F377+F383+F401+F393+F365+F409</f>
        <v>28376.600000000002</v>
      </c>
      <c r="G364" s="3">
        <f>G371+G377+G383+G401+G393+G365+G409</f>
        <v>27410.7</v>
      </c>
      <c r="H364" s="3">
        <f t="shared" si="107"/>
        <v>96.596139072334239</v>
      </c>
    </row>
    <row r="365" spans="1:8" ht="30" x14ac:dyDescent="0.2">
      <c r="A365" s="21" t="s">
        <v>132</v>
      </c>
      <c r="B365" s="5" t="s">
        <v>407</v>
      </c>
      <c r="C365" s="5" t="s">
        <v>434</v>
      </c>
      <c r="D365" s="20" t="s">
        <v>133</v>
      </c>
      <c r="E365" s="5"/>
      <c r="F365" s="3">
        <f t="shared" ref="F365:G366" si="108">F366</f>
        <v>200</v>
      </c>
      <c r="G365" s="3">
        <f t="shared" si="108"/>
        <v>200</v>
      </c>
      <c r="H365" s="3">
        <f t="shared" si="107"/>
        <v>100</v>
      </c>
    </row>
    <row r="366" spans="1:8" ht="30" x14ac:dyDescent="0.2">
      <c r="A366" s="21" t="s">
        <v>134</v>
      </c>
      <c r="B366" s="5" t="s">
        <v>407</v>
      </c>
      <c r="C366" s="5" t="s">
        <v>434</v>
      </c>
      <c r="D366" s="20" t="s">
        <v>135</v>
      </c>
      <c r="E366" s="5"/>
      <c r="F366" s="3">
        <f t="shared" si="108"/>
        <v>200</v>
      </c>
      <c r="G366" s="3">
        <f t="shared" si="108"/>
        <v>200</v>
      </c>
      <c r="H366" s="3">
        <f t="shared" si="107"/>
        <v>100</v>
      </c>
    </row>
    <row r="367" spans="1:8" ht="30" x14ac:dyDescent="0.2">
      <c r="A367" s="21" t="s">
        <v>580</v>
      </c>
      <c r="B367" s="5" t="s">
        <v>407</v>
      </c>
      <c r="C367" s="5" t="s">
        <v>434</v>
      </c>
      <c r="D367" s="20" t="s">
        <v>516</v>
      </c>
      <c r="E367" s="5"/>
      <c r="F367" s="3">
        <f t="shared" ref="F367:G369" si="109">F368</f>
        <v>200</v>
      </c>
      <c r="G367" s="3">
        <f t="shared" si="109"/>
        <v>200</v>
      </c>
      <c r="H367" s="3">
        <f t="shared" si="107"/>
        <v>100</v>
      </c>
    </row>
    <row r="368" spans="1:8" ht="60" x14ac:dyDescent="0.2">
      <c r="A368" s="21" t="s">
        <v>504</v>
      </c>
      <c r="B368" s="5" t="s">
        <v>407</v>
      </c>
      <c r="C368" s="5" t="s">
        <v>434</v>
      </c>
      <c r="D368" s="20" t="s">
        <v>579</v>
      </c>
      <c r="E368" s="5"/>
      <c r="F368" s="3">
        <f t="shared" si="109"/>
        <v>200</v>
      </c>
      <c r="G368" s="3">
        <f t="shared" si="109"/>
        <v>200</v>
      </c>
      <c r="H368" s="3">
        <f t="shared" si="107"/>
        <v>100</v>
      </c>
    </row>
    <row r="369" spans="1:8" ht="30" x14ac:dyDescent="0.2">
      <c r="A369" s="6" t="s">
        <v>394</v>
      </c>
      <c r="B369" s="5" t="s">
        <v>407</v>
      </c>
      <c r="C369" s="5" t="s">
        <v>434</v>
      </c>
      <c r="D369" s="20" t="s">
        <v>579</v>
      </c>
      <c r="E369" s="5" t="s">
        <v>395</v>
      </c>
      <c r="F369" s="3">
        <f t="shared" si="109"/>
        <v>200</v>
      </c>
      <c r="G369" s="3">
        <f t="shared" si="109"/>
        <v>200</v>
      </c>
      <c r="H369" s="3">
        <f t="shared" si="107"/>
        <v>100</v>
      </c>
    </row>
    <row r="370" spans="1:8" ht="30" x14ac:dyDescent="0.2">
      <c r="A370" s="6" t="s">
        <v>396</v>
      </c>
      <c r="B370" s="5" t="s">
        <v>407</v>
      </c>
      <c r="C370" s="5" t="s">
        <v>434</v>
      </c>
      <c r="D370" s="20" t="s">
        <v>579</v>
      </c>
      <c r="E370" s="5" t="s">
        <v>397</v>
      </c>
      <c r="F370" s="3">
        <f>Ведомственная!G343</f>
        <v>200</v>
      </c>
      <c r="G370" s="3">
        <f>Ведомственная!H343</f>
        <v>200</v>
      </c>
      <c r="H370" s="3">
        <f t="shared" si="107"/>
        <v>100</v>
      </c>
    </row>
    <row r="371" spans="1:8" x14ac:dyDescent="0.2">
      <c r="A371" s="21" t="s">
        <v>203</v>
      </c>
      <c r="B371" s="5" t="s">
        <v>407</v>
      </c>
      <c r="C371" s="5" t="s">
        <v>434</v>
      </c>
      <c r="D371" s="20" t="s">
        <v>204</v>
      </c>
      <c r="E371" s="5"/>
      <c r="F371" s="3">
        <f>F372</f>
        <v>7638</v>
      </c>
      <c r="G371" s="3">
        <f>G372</f>
        <v>7637.4</v>
      </c>
      <c r="H371" s="3">
        <f t="shared" si="107"/>
        <v>99.992144540455612</v>
      </c>
    </row>
    <row r="372" spans="1:8" x14ac:dyDescent="0.2">
      <c r="A372" s="21" t="s">
        <v>205</v>
      </c>
      <c r="B372" s="5" t="s">
        <v>407</v>
      </c>
      <c r="C372" s="5" t="s">
        <v>434</v>
      </c>
      <c r="D372" s="20" t="s">
        <v>206</v>
      </c>
      <c r="E372" s="5"/>
      <c r="F372" s="3">
        <f t="shared" ref="F372:G375" si="110">F373</f>
        <v>7638</v>
      </c>
      <c r="G372" s="3">
        <f t="shared" si="110"/>
        <v>7637.4</v>
      </c>
      <c r="H372" s="3">
        <f t="shared" si="107"/>
        <v>99.992144540455612</v>
      </c>
    </row>
    <row r="373" spans="1:8" ht="45" x14ac:dyDescent="0.2">
      <c r="A373" s="23" t="s">
        <v>207</v>
      </c>
      <c r="B373" s="5" t="s">
        <v>407</v>
      </c>
      <c r="C373" s="5" t="s">
        <v>434</v>
      </c>
      <c r="D373" s="20" t="s">
        <v>208</v>
      </c>
      <c r="E373" s="5"/>
      <c r="F373" s="3">
        <f t="shared" si="110"/>
        <v>7638</v>
      </c>
      <c r="G373" s="3">
        <f t="shared" si="110"/>
        <v>7637.4</v>
      </c>
      <c r="H373" s="3">
        <f t="shared" si="107"/>
        <v>99.992144540455612</v>
      </c>
    </row>
    <row r="374" spans="1:8" ht="90" x14ac:dyDescent="0.2">
      <c r="A374" s="23" t="s">
        <v>209</v>
      </c>
      <c r="B374" s="5" t="s">
        <v>407</v>
      </c>
      <c r="C374" s="5" t="s">
        <v>434</v>
      </c>
      <c r="D374" s="20" t="s">
        <v>210</v>
      </c>
      <c r="E374" s="5"/>
      <c r="F374" s="3">
        <f t="shared" si="110"/>
        <v>7638</v>
      </c>
      <c r="G374" s="3">
        <f t="shared" si="110"/>
        <v>7637.4</v>
      </c>
      <c r="H374" s="3">
        <f t="shared" si="107"/>
        <v>99.992144540455612</v>
      </c>
    </row>
    <row r="375" spans="1:8" ht="30" x14ac:dyDescent="0.2">
      <c r="A375" s="6" t="s">
        <v>394</v>
      </c>
      <c r="B375" s="5" t="s">
        <v>407</v>
      </c>
      <c r="C375" s="5" t="s">
        <v>434</v>
      </c>
      <c r="D375" s="20" t="s">
        <v>210</v>
      </c>
      <c r="E375" s="5" t="s">
        <v>395</v>
      </c>
      <c r="F375" s="3">
        <f t="shared" si="110"/>
        <v>7638</v>
      </c>
      <c r="G375" s="3">
        <f t="shared" si="110"/>
        <v>7637.4</v>
      </c>
      <c r="H375" s="3">
        <f t="shared" si="107"/>
        <v>99.992144540455612</v>
      </c>
    </row>
    <row r="376" spans="1:8" ht="30" x14ac:dyDescent="0.2">
      <c r="A376" s="6" t="s">
        <v>396</v>
      </c>
      <c r="B376" s="5" t="s">
        <v>407</v>
      </c>
      <c r="C376" s="5" t="s">
        <v>434</v>
      </c>
      <c r="D376" s="20" t="s">
        <v>210</v>
      </c>
      <c r="E376" s="5" t="s">
        <v>397</v>
      </c>
      <c r="F376" s="3">
        <f>Ведомственная!G349</f>
        <v>7638</v>
      </c>
      <c r="G376" s="3">
        <f>Ведомственная!H349</f>
        <v>7637.4</v>
      </c>
      <c r="H376" s="3">
        <f t="shared" si="107"/>
        <v>99.992144540455612</v>
      </c>
    </row>
    <row r="377" spans="1:8" ht="30" x14ac:dyDescent="0.2">
      <c r="A377" s="21" t="s">
        <v>213</v>
      </c>
      <c r="B377" s="5" t="s">
        <v>407</v>
      </c>
      <c r="C377" s="5" t="s">
        <v>434</v>
      </c>
      <c r="D377" s="20" t="s">
        <v>214</v>
      </c>
      <c r="E377" s="5"/>
      <c r="F377" s="3">
        <f t="shared" ref="F377:G381" si="111">F378</f>
        <v>300</v>
      </c>
      <c r="G377" s="3">
        <f t="shared" si="111"/>
        <v>99</v>
      </c>
      <c r="H377" s="3">
        <f t="shared" si="107"/>
        <v>33</v>
      </c>
    </row>
    <row r="378" spans="1:8" x14ac:dyDescent="0.2">
      <c r="A378" s="21" t="s">
        <v>215</v>
      </c>
      <c r="B378" s="5" t="s">
        <v>407</v>
      </c>
      <c r="C378" s="5" t="s">
        <v>434</v>
      </c>
      <c r="D378" s="20" t="s">
        <v>216</v>
      </c>
      <c r="E378" s="5"/>
      <c r="F378" s="3">
        <f t="shared" si="111"/>
        <v>300</v>
      </c>
      <c r="G378" s="3">
        <f t="shared" si="111"/>
        <v>99</v>
      </c>
      <c r="H378" s="3">
        <f t="shared" si="107"/>
        <v>33</v>
      </c>
    </row>
    <row r="379" spans="1:8" ht="45" x14ac:dyDescent="0.2">
      <c r="A379" s="23" t="s">
        <v>217</v>
      </c>
      <c r="B379" s="5" t="s">
        <v>407</v>
      </c>
      <c r="C379" s="5" t="s">
        <v>434</v>
      </c>
      <c r="D379" s="20" t="s">
        <v>218</v>
      </c>
      <c r="E379" s="5"/>
      <c r="F379" s="3">
        <f t="shared" si="111"/>
        <v>300</v>
      </c>
      <c r="G379" s="3">
        <f t="shared" si="111"/>
        <v>99</v>
      </c>
      <c r="H379" s="3">
        <f t="shared" si="107"/>
        <v>33</v>
      </c>
    </row>
    <row r="380" spans="1:8" ht="30" x14ac:dyDescent="0.2">
      <c r="A380" s="21" t="s">
        <v>223</v>
      </c>
      <c r="B380" s="5" t="s">
        <v>407</v>
      </c>
      <c r="C380" s="5" t="s">
        <v>434</v>
      </c>
      <c r="D380" s="20" t="s">
        <v>224</v>
      </c>
      <c r="E380" s="30"/>
      <c r="F380" s="3">
        <f t="shared" si="111"/>
        <v>300</v>
      </c>
      <c r="G380" s="3">
        <f t="shared" si="111"/>
        <v>99</v>
      </c>
      <c r="H380" s="3">
        <f t="shared" si="107"/>
        <v>33</v>
      </c>
    </row>
    <row r="381" spans="1:8" ht="30" x14ac:dyDescent="0.2">
      <c r="A381" s="6" t="s">
        <v>394</v>
      </c>
      <c r="B381" s="5" t="s">
        <v>407</v>
      </c>
      <c r="C381" s="5" t="s">
        <v>434</v>
      </c>
      <c r="D381" s="20" t="s">
        <v>224</v>
      </c>
      <c r="E381" s="5">
        <v>200</v>
      </c>
      <c r="F381" s="3">
        <f t="shared" si="111"/>
        <v>300</v>
      </c>
      <c r="G381" s="3">
        <f t="shared" si="111"/>
        <v>99</v>
      </c>
      <c r="H381" s="3">
        <f t="shared" si="107"/>
        <v>33</v>
      </c>
    </row>
    <row r="382" spans="1:8" ht="30" x14ac:dyDescent="0.2">
      <c r="A382" s="6" t="s">
        <v>396</v>
      </c>
      <c r="B382" s="5" t="s">
        <v>407</v>
      </c>
      <c r="C382" s="5" t="s">
        <v>434</v>
      </c>
      <c r="D382" s="20" t="s">
        <v>224</v>
      </c>
      <c r="E382" s="5">
        <v>240</v>
      </c>
      <c r="F382" s="3">
        <f>Ведомственная!G355</f>
        <v>300</v>
      </c>
      <c r="G382" s="3">
        <f>Ведомственная!H355</f>
        <v>99</v>
      </c>
      <c r="H382" s="3">
        <f t="shared" si="107"/>
        <v>33</v>
      </c>
    </row>
    <row r="383" spans="1:8" ht="45" x14ac:dyDescent="0.2">
      <c r="A383" s="21" t="s">
        <v>247</v>
      </c>
      <c r="B383" s="5" t="s">
        <v>407</v>
      </c>
      <c r="C383" s="5" t="s">
        <v>434</v>
      </c>
      <c r="D383" s="20" t="s">
        <v>248</v>
      </c>
      <c r="E383" s="5"/>
      <c r="F383" s="3">
        <f t="shared" ref="F383:G385" si="112">F384</f>
        <v>9705</v>
      </c>
      <c r="G383" s="3">
        <f t="shared" si="112"/>
        <v>9459.5</v>
      </c>
      <c r="H383" s="3">
        <f t="shared" si="107"/>
        <v>97.470376094796492</v>
      </c>
    </row>
    <row r="384" spans="1:8" ht="45" x14ac:dyDescent="0.2">
      <c r="A384" s="21" t="s">
        <v>249</v>
      </c>
      <c r="B384" s="5" t="s">
        <v>407</v>
      </c>
      <c r="C384" s="5" t="s">
        <v>434</v>
      </c>
      <c r="D384" s="20" t="s">
        <v>250</v>
      </c>
      <c r="E384" s="5"/>
      <c r="F384" s="3">
        <f t="shared" si="112"/>
        <v>9705</v>
      </c>
      <c r="G384" s="3">
        <f t="shared" si="112"/>
        <v>9459.5</v>
      </c>
      <c r="H384" s="3">
        <f t="shared" si="107"/>
        <v>97.470376094796492</v>
      </c>
    </row>
    <row r="385" spans="1:8" ht="45" x14ac:dyDescent="0.2">
      <c r="A385" s="25" t="s">
        <v>251</v>
      </c>
      <c r="B385" s="5" t="s">
        <v>407</v>
      </c>
      <c r="C385" s="5" t="s">
        <v>434</v>
      </c>
      <c r="D385" s="20" t="s">
        <v>252</v>
      </c>
      <c r="E385" s="5"/>
      <c r="F385" s="3">
        <f t="shared" si="112"/>
        <v>9705</v>
      </c>
      <c r="G385" s="3">
        <f t="shared" si="112"/>
        <v>9459.5</v>
      </c>
      <c r="H385" s="3">
        <f t="shared" si="107"/>
        <v>97.470376094796492</v>
      </c>
    </row>
    <row r="386" spans="1:8" ht="30" x14ac:dyDescent="0.2">
      <c r="A386" s="25" t="s">
        <v>254</v>
      </c>
      <c r="B386" s="5" t="s">
        <v>407</v>
      </c>
      <c r="C386" s="5" t="s">
        <v>434</v>
      </c>
      <c r="D386" s="41" t="s">
        <v>255</v>
      </c>
      <c r="E386" s="3"/>
      <c r="F386" s="3">
        <f>F387+F389+F391</f>
        <v>9705</v>
      </c>
      <c r="G386" s="3">
        <f>G387+G389+G391</f>
        <v>9459.5</v>
      </c>
      <c r="H386" s="3">
        <f t="shared" si="107"/>
        <v>97.470376094796492</v>
      </c>
    </row>
    <row r="387" spans="1:8" ht="60" x14ac:dyDescent="0.2">
      <c r="A387" s="48" t="s">
        <v>390</v>
      </c>
      <c r="B387" s="5" t="s">
        <v>407</v>
      </c>
      <c r="C387" s="5" t="s">
        <v>434</v>
      </c>
      <c r="D387" s="41" t="s">
        <v>255</v>
      </c>
      <c r="E387" s="5">
        <v>100</v>
      </c>
      <c r="F387" s="3">
        <f t="shared" ref="F387:G387" si="113">F388</f>
        <v>9626</v>
      </c>
      <c r="G387" s="3">
        <f t="shared" si="113"/>
        <v>9395.7000000000007</v>
      </c>
      <c r="H387" s="3">
        <f t="shared" si="107"/>
        <v>97.607521296488684</v>
      </c>
    </row>
    <row r="388" spans="1:8" x14ac:dyDescent="0.2">
      <c r="A388" s="48" t="s">
        <v>417</v>
      </c>
      <c r="B388" s="5" t="s">
        <v>407</v>
      </c>
      <c r="C388" s="5" t="s">
        <v>434</v>
      </c>
      <c r="D388" s="41" t="s">
        <v>255</v>
      </c>
      <c r="E388" s="5">
        <v>110</v>
      </c>
      <c r="F388" s="3">
        <f>Ведомственная!G361</f>
        <v>9626</v>
      </c>
      <c r="G388" s="3">
        <f>Ведомственная!H361</f>
        <v>9395.7000000000007</v>
      </c>
      <c r="H388" s="3">
        <f t="shared" si="107"/>
        <v>97.607521296488684</v>
      </c>
    </row>
    <row r="389" spans="1:8" ht="30" x14ac:dyDescent="0.2">
      <c r="A389" s="6" t="s">
        <v>394</v>
      </c>
      <c r="B389" s="5" t="s">
        <v>407</v>
      </c>
      <c r="C389" s="5" t="s">
        <v>434</v>
      </c>
      <c r="D389" s="41" t="s">
        <v>255</v>
      </c>
      <c r="E389" s="5">
        <v>200</v>
      </c>
      <c r="F389" s="3">
        <f t="shared" ref="F389:G389" si="114">F390</f>
        <v>54.8</v>
      </c>
      <c r="G389" s="3">
        <f t="shared" si="114"/>
        <v>39.9</v>
      </c>
      <c r="H389" s="3">
        <f t="shared" si="107"/>
        <v>72.810218978102199</v>
      </c>
    </row>
    <row r="390" spans="1:8" ht="30" x14ac:dyDescent="0.2">
      <c r="A390" s="6" t="s">
        <v>396</v>
      </c>
      <c r="B390" s="5" t="s">
        <v>407</v>
      </c>
      <c r="C390" s="5" t="s">
        <v>434</v>
      </c>
      <c r="D390" s="41" t="s">
        <v>255</v>
      </c>
      <c r="E390" s="5">
        <v>240</v>
      </c>
      <c r="F390" s="3">
        <f>Ведомственная!G363</f>
        <v>54.8</v>
      </c>
      <c r="G390" s="3">
        <f>Ведомственная!H363</f>
        <v>39.9</v>
      </c>
      <c r="H390" s="3">
        <f t="shared" si="107"/>
        <v>72.810218978102199</v>
      </c>
    </row>
    <row r="391" spans="1:8" x14ac:dyDescent="0.2">
      <c r="A391" s="6" t="s">
        <v>398</v>
      </c>
      <c r="B391" s="5" t="s">
        <v>407</v>
      </c>
      <c r="C391" s="5" t="s">
        <v>434</v>
      </c>
      <c r="D391" s="41" t="s">
        <v>255</v>
      </c>
      <c r="E391" s="5" t="s">
        <v>399</v>
      </c>
      <c r="F391" s="3">
        <f>F392</f>
        <v>24.2</v>
      </c>
      <c r="G391" s="3">
        <f>G392</f>
        <v>23.9</v>
      </c>
      <c r="H391" s="3">
        <f t="shared" si="107"/>
        <v>98.760330578512395</v>
      </c>
    </row>
    <row r="392" spans="1:8" x14ac:dyDescent="0.2">
      <c r="A392" s="48" t="s">
        <v>400</v>
      </c>
      <c r="B392" s="5" t="s">
        <v>407</v>
      </c>
      <c r="C392" s="5" t="s">
        <v>434</v>
      </c>
      <c r="D392" s="41" t="s">
        <v>255</v>
      </c>
      <c r="E392" s="5" t="s">
        <v>401</v>
      </c>
      <c r="F392" s="3">
        <f>Ведомственная!G365</f>
        <v>24.2</v>
      </c>
      <c r="G392" s="3">
        <f>Ведомственная!H365</f>
        <v>23.9</v>
      </c>
      <c r="H392" s="3">
        <f t="shared" si="107"/>
        <v>98.760330578512395</v>
      </c>
    </row>
    <row r="393" spans="1:8" ht="30" x14ac:dyDescent="0.2">
      <c r="A393" s="21" t="s">
        <v>325</v>
      </c>
      <c r="B393" s="5" t="s">
        <v>407</v>
      </c>
      <c r="C393" s="5" t="s">
        <v>434</v>
      </c>
      <c r="D393" s="20" t="s">
        <v>326</v>
      </c>
      <c r="E393" s="30"/>
      <c r="F393" s="3">
        <f>F394</f>
        <v>474</v>
      </c>
      <c r="G393" s="3">
        <f>G394</f>
        <v>368.1</v>
      </c>
      <c r="H393" s="3">
        <f t="shared" si="107"/>
        <v>77.658227848101262</v>
      </c>
    </row>
    <row r="394" spans="1:8" ht="30" x14ac:dyDescent="0.2">
      <c r="A394" s="21" t="s">
        <v>327</v>
      </c>
      <c r="B394" s="5" t="s">
        <v>407</v>
      </c>
      <c r="C394" s="5" t="s">
        <v>434</v>
      </c>
      <c r="D394" s="20" t="s">
        <v>328</v>
      </c>
      <c r="E394" s="5"/>
      <c r="F394" s="3">
        <f>F395</f>
        <v>474</v>
      </c>
      <c r="G394" s="3">
        <f>G395</f>
        <v>368.1</v>
      </c>
      <c r="H394" s="3">
        <f t="shared" si="107"/>
        <v>77.658227848101262</v>
      </c>
    </row>
    <row r="395" spans="1:8" ht="60" x14ac:dyDescent="0.2">
      <c r="A395" s="21" t="s">
        <v>329</v>
      </c>
      <c r="B395" s="5" t="s">
        <v>407</v>
      </c>
      <c r="C395" s="5" t="s">
        <v>434</v>
      </c>
      <c r="D395" s="20" t="s">
        <v>330</v>
      </c>
      <c r="E395" s="5"/>
      <c r="F395" s="3">
        <f t="shared" ref="F395:G395" si="115">F396</f>
        <v>474</v>
      </c>
      <c r="G395" s="3">
        <f t="shared" si="115"/>
        <v>368.1</v>
      </c>
      <c r="H395" s="3">
        <f t="shared" si="107"/>
        <v>77.658227848101262</v>
      </c>
    </row>
    <row r="396" spans="1:8" ht="150" x14ac:dyDescent="0.2">
      <c r="A396" s="25" t="s">
        <v>501</v>
      </c>
      <c r="B396" s="5" t="s">
        <v>407</v>
      </c>
      <c r="C396" s="5" t="s">
        <v>434</v>
      </c>
      <c r="D396" s="20" t="s">
        <v>331</v>
      </c>
      <c r="E396" s="5"/>
      <c r="F396" s="3">
        <f t="shared" ref="F396:G396" si="116">F397+F399</f>
        <v>474</v>
      </c>
      <c r="G396" s="3">
        <f t="shared" si="116"/>
        <v>368.1</v>
      </c>
      <c r="H396" s="3">
        <f t="shared" si="107"/>
        <v>77.658227848101262</v>
      </c>
    </row>
    <row r="397" spans="1:8" ht="60" x14ac:dyDescent="0.2">
      <c r="A397" s="6" t="s">
        <v>390</v>
      </c>
      <c r="B397" s="5" t="s">
        <v>407</v>
      </c>
      <c r="C397" s="5" t="s">
        <v>434</v>
      </c>
      <c r="D397" s="20" t="s">
        <v>331</v>
      </c>
      <c r="E397" s="5">
        <v>100</v>
      </c>
      <c r="F397" s="3">
        <f t="shared" ref="F397:G397" si="117">F398</f>
        <v>372.9</v>
      </c>
      <c r="G397" s="3">
        <f t="shared" si="117"/>
        <v>368.1</v>
      </c>
      <c r="H397" s="3">
        <f t="shared" si="107"/>
        <v>98.712791633145628</v>
      </c>
    </row>
    <row r="398" spans="1:8" ht="30" x14ac:dyDescent="0.2">
      <c r="A398" s="6" t="s">
        <v>392</v>
      </c>
      <c r="B398" s="5" t="s">
        <v>407</v>
      </c>
      <c r="C398" s="5" t="s">
        <v>434</v>
      </c>
      <c r="D398" s="20" t="s">
        <v>331</v>
      </c>
      <c r="E398" s="5">
        <v>120</v>
      </c>
      <c r="F398" s="3">
        <f>Ведомственная!G371</f>
        <v>372.9</v>
      </c>
      <c r="G398" s="3">
        <f>Ведомственная!H371</f>
        <v>368.1</v>
      </c>
      <c r="H398" s="3">
        <f t="shared" si="107"/>
        <v>98.712791633145628</v>
      </c>
    </row>
    <row r="399" spans="1:8" ht="30" x14ac:dyDescent="0.2">
      <c r="A399" s="6" t="s">
        <v>394</v>
      </c>
      <c r="B399" s="5" t="s">
        <v>407</v>
      </c>
      <c r="C399" s="5" t="s">
        <v>434</v>
      </c>
      <c r="D399" s="20" t="s">
        <v>331</v>
      </c>
      <c r="E399" s="5">
        <v>200</v>
      </c>
      <c r="F399" s="3">
        <f t="shared" ref="F399:G399" si="118">F400</f>
        <v>101.1</v>
      </c>
      <c r="G399" s="3">
        <f t="shared" si="118"/>
        <v>0</v>
      </c>
      <c r="H399" s="3">
        <f t="shared" si="107"/>
        <v>0</v>
      </c>
    </row>
    <row r="400" spans="1:8" ht="30" x14ac:dyDescent="0.2">
      <c r="A400" s="6" t="s">
        <v>396</v>
      </c>
      <c r="B400" s="5" t="s">
        <v>407</v>
      </c>
      <c r="C400" s="5" t="s">
        <v>434</v>
      </c>
      <c r="D400" s="20" t="s">
        <v>331</v>
      </c>
      <c r="E400" s="5">
        <v>240</v>
      </c>
      <c r="F400" s="3">
        <f>Ведомственная!G373</f>
        <v>101.1</v>
      </c>
      <c r="G400" s="3">
        <f>Ведомственная!H373</f>
        <v>0</v>
      </c>
      <c r="H400" s="3">
        <f t="shared" si="107"/>
        <v>0</v>
      </c>
    </row>
    <row r="401" spans="1:8" ht="30" x14ac:dyDescent="0.2">
      <c r="A401" s="21" t="s">
        <v>352</v>
      </c>
      <c r="B401" s="5" t="s">
        <v>407</v>
      </c>
      <c r="C401" s="5" t="s">
        <v>434</v>
      </c>
      <c r="D401" s="20" t="s">
        <v>353</v>
      </c>
      <c r="E401" s="5"/>
      <c r="F401" s="3">
        <f t="shared" ref="F401:G403" si="119">F402</f>
        <v>10052.4</v>
      </c>
      <c r="G401" s="3">
        <f t="shared" si="119"/>
        <v>9639.5</v>
      </c>
      <c r="H401" s="3">
        <f t="shared" si="107"/>
        <v>95.892523178544437</v>
      </c>
    </row>
    <row r="402" spans="1:8" x14ac:dyDescent="0.2">
      <c r="A402" s="21" t="s">
        <v>25</v>
      </c>
      <c r="B402" s="5" t="s">
        <v>407</v>
      </c>
      <c r="C402" s="5" t="s">
        <v>434</v>
      </c>
      <c r="D402" s="20" t="s">
        <v>363</v>
      </c>
      <c r="E402" s="30"/>
      <c r="F402" s="3">
        <f t="shared" si="119"/>
        <v>10052.4</v>
      </c>
      <c r="G402" s="3">
        <f t="shared" si="119"/>
        <v>9639.5</v>
      </c>
      <c r="H402" s="3">
        <f t="shared" si="107"/>
        <v>95.892523178544437</v>
      </c>
    </row>
    <row r="403" spans="1:8" ht="30" x14ac:dyDescent="0.2">
      <c r="A403" s="21" t="s">
        <v>27</v>
      </c>
      <c r="B403" s="5" t="s">
        <v>407</v>
      </c>
      <c r="C403" s="5" t="s">
        <v>434</v>
      </c>
      <c r="D403" s="20" t="s">
        <v>364</v>
      </c>
      <c r="E403" s="30"/>
      <c r="F403" s="3">
        <f t="shared" si="119"/>
        <v>10052.4</v>
      </c>
      <c r="G403" s="3">
        <f t="shared" si="119"/>
        <v>9639.5</v>
      </c>
      <c r="H403" s="3">
        <f t="shared" si="107"/>
        <v>95.892523178544437</v>
      </c>
    </row>
    <row r="404" spans="1:8" ht="30" x14ac:dyDescent="0.2">
      <c r="A404" s="24" t="s">
        <v>365</v>
      </c>
      <c r="B404" s="5" t="s">
        <v>407</v>
      </c>
      <c r="C404" s="5" t="s">
        <v>434</v>
      </c>
      <c r="D404" s="20" t="s">
        <v>366</v>
      </c>
      <c r="E404" s="30"/>
      <c r="F404" s="3">
        <f t="shared" ref="F404:G404" si="120">F405+F407</f>
        <v>10052.4</v>
      </c>
      <c r="G404" s="3">
        <f t="shared" si="120"/>
        <v>9639.5</v>
      </c>
      <c r="H404" s="3">
        <f t="shared" si="107"/>
        <v>95.892523178544437</v>
      </c>
    </row>
    <row r="405" spans="1:8" ht="60" x14ac:dyDescent="0.2">
      <c r="A405" s="48" t="s">
        <v>390</v>
      </c>
      <c r="B405" s="5" t="s">
        <v>407</v>
      </c>
      <c r="C405" s="5" t="s">
        <v>434</v>
      </c>
      <c r="D405" s="20" t="s">
        <v>366</v>
      </c>
      <c r="E405" s="39">
        <v>100</v>
      </c>
      <c r="F405" s="3">
        <f t="shared" ref="F405:G405" si="121">F406</f>
        <v>9784</v>
      </c>
      <c r="G405" s="3">
        <f t="shared" si="121"/>
        <v>9566.7999999999993</v>
      </c>
      <c r="H405" s="3">
        <f t="shared" si="107"/>
        <v>97.780049059689276</v>
      </c>
    </row>
    <row r="406" spans="1:8" x14ac:dyDescent="0.2">
      <c r="A406" s="48" t="s">
        <v>417</v>
      </c>
      <c r="B406" s="5" t="s">
        <v>407</v>
      </c>
      <c r="C406" s="5" t="s">
        <v>434</v>
      </c>
      <c r="D406" s="20" t="s">
        <v>366</v>
      </c>
      <c r="E406" s="39">
        <v>110</v>
      </c>
      <c r="F406" s="3">
        <f>Ведомственная!G379</f>
        <v>9784</v>
      </c>
      <c r="G406" s="3">
        <f>Ведомственная!H379</f>
        <v>9566.7999999999993</v>
      </c>
      <c r="H406" s="3">
        <f t="shared" si="107"/>
        <v>97.780049059689276</v>
      </c>
    </row>
    <row r="407" spans="1:8" ht="30" x14ac:dyDescent="0.2">
      <c r="A407" s="6" t="s">
        <v>394</v>
      </c>
      <c r="B407" s="5" t="s">
        <v>407</v>
      </c>
      <c r="C407" s="5" t="s">
        <v>434</v>
      </c>
      <c r="D407" s="20" t="s">
        <v>366</v>
      </c>
      <c r="E407" s="39">
        <v>200</v>
      </c>
      <c r="F407" s="3">
        <f t="shared" ref="F407:G407" si="122">F408</f>
        <v>268.39999999999998</v>
      </c>
      <c r="G407" s="3">
        <f t="shared" si="122"/>
        <v>72.7</v>
      </c>
      <c r="H407" s="3">
        <f t="shared" si="107"/>
        <v>27.086438152011926</v>
      </c>
    </row>
    <row r="408" spans="1:8" ht="30" x14ac:dyDescent="0.2">
      <c r="A408" s="6" t="s">
        <v>396</v>
      </c>
      <c r="B408" s="5" t="s">
        <v>407</v>
      </c>
      <c r="C408" s="5" t="s">
        <v>434</v>
      </c>
      <c r="D408" s="20" t="s">
        <v>366</v>
      </c>
      <c r="E408" s="39">
        <v>240</v>
      </c>
      <c r="F408" s="3">
        <f>Ведомственная!G381</f>
        <v>268.39999999999998</v>
      </c>
      <c r="G408" s="3">
        <f>Ведомственная!H381</f>
        <v>72.7</v>
      </c>
      <c r="H408" s="3">
        <f t="shared" si="107"/>
        <v>27.086438152011926</v>
      </c>
    </row>
    <row r="409" spans="1:8" x14ac:dyDescent="0.2">
      <c r="A409" s="21" t="s">
        <v>378</v>
      </c>
      <c r="B409" s="5" t="s">
        <v>407</v>
      </c>
      <c r="C409" s="5" t="s">
        <v>434</v>
      </c>
      <c r="D409" s="20" t="s">
        <v>379</v>
      </c>
      <c r="E409" s="3"/>
      <c r="F409" s="3">
        <f t="shared" ref="F409:G411" si="123">F410</f>
        <v>7.2</v>
      </c>
      <c r="G409" s="3">
        <f t="shared" si="123"/>
        <v>7.2</v>
      </c>
      <c r="H409" s="3">
        <f t="shared" si="107"/>
        <v>100</v>
      </c>
    </row>
    <row r="410" spans="1:8" x14ac:dyDescent="0.2">
      <c r="A410" s="21" t="s">
        <v>536</v>
      </c>
      <c r="B410" s="5" t="s">
        <v>407</v>
      </c>
      <c r="C410" s="5" t="s">
        <v>434</v>
      </c>
      <c r="D410" s="20" t="s">
        <v>537</v>
      </c>
      <c r="E410" s="5"/>
      <c r="F410" s="3">
        <f t="shared" si="123"/>
        <v>7.2</v>
      </c>
      <c r="G410" s="3">
        <f t="shared" si="123"/>
        <v>7.2</v>
      </c>
      <c r="H410" s="3">
        <f t="shared" si="107"/>
        <v>100</v>
      </c>
    </row>
    <row r="411" spans="1:8" ht="30" x14ac:dyDescent="0.2">
      <c r="A411" s="6" t="s">
        <v>394</v>
      </c>
      <c r="B411" s="5" t="s">
        <v>407</v>
      </c>
      <c r="C411" s="5" t="s">
        <v>434</v>
      </c>
      <c r="D411" s="20" t="s">
        <v>537</v>
      </c>
      <c r="E411" s="5" t="s">
        <v>395</v>
      </c>
      <c r="F411" s="3">
        <f t="shared" si="123"/>
        <v>7.2</v>
      </c>
      <c r="G411" s="3">
        <f t="shared" si="123"/>
        <v>7.2</v>
      </c>
      <c r="H411" s="3">
        <f t="shared" si="107"/>
        <v>100</v>
      </c>
    </row>
    <row r="412" spans="1:8" ht="30" x14ac:dyDescent="0.2">
      <c r="A412" s="6" t="s">
        <v>396</v>
      </c>
      <c r="B412" s="5" t="s">
        <v>407</v>
      </c>
      <c r="C412" s="5" t="s">
        <v>434</v>
      </c>
      <c r="D412" s="20" t="s">
        <v>537</v>
      </c>
      <c r="E412" s="5" t="s">
        <v>397</v>
      </c>
      <c r="F412" s="3">
        <f>Ведомственная!G385</f>
        <v>7.2</v>
      </c>
      <c r="G412" s="3">
        <f>Ведомственная!H385</f>
        <v>7.2</v>
      </c>
      <c r="H412" s="3">
        <f t="shared" si="107"/>
        <v>100</v>
      </c>
    </row>
    <row r="413" spans="1:8" ht="15.75" x14ac:dyDescent="0.25">
      <c r="A413" s="7" t="s">
        <v>435</v>
      </c>
      <c r="B413" s="8" t="s">
        <v>427</v>
      </c>
      <c r="C413" s="8"/>
      <c r="D413" s="8"/>
      <c r="E413" s="8"/>
      <c r="F413" s="9">
        <f>F414+F421+F442+F497</f>
        <v>379864.19999999995</v>
      </c>
      <c r="G413" s="9">
        <f>G414+G421+G442+G497</f>
        <v>327044</v>
      </c>
      <c r="H413" s="9">
        <f t="shared" si="107"/>
        <v>86.094978152718795</v>
      </c>
    </row>
    <row r="414" spans="1:8" x14ac:dyDescent="0.2">
      <c r="A414" s="4" t="s">
        <v>436</v>
      </c>
      <c r="B414" s="5" t="s">
        <v>427</v>
      </c>
      <c r="C414" s="5" t="s">
        <v>387</v>
      </c>
      <c r="D414" s="5"/>
      <c r="E414" s="5"/>
      <c r="F414" s="3">
        <f t="shared" ref="F414:G414" si="124">F415</f>
        <v>510.40000000000003</v>
      </c>
      <c r="G414" s="3">
        <f t="shared" si="124"/>
        <v>376.4</v>
      </c>
      <c r="H414" s="3">
        <f t="shared" ref="H414:H448" si="125">G414/F414*100</f>
        <v>73.74608150470219</v>
      </c>
    </row>
    <row r="415" spans="1:8" ht="30" x14ac:dyDescent="0.2">
      <c r="A415" s="21" t="s">
        <v>332</v>
      </c>
      <c r="B415" s="5" t="s">
        <v>427</v>
      </c>
      <c r="C415" s="5" t="s">
        <v>387</v>
      </c>
      <c r="D415" s="20" t="s">
        <v>333</v>
      </c>
      <c r="E415" s="5"/>
      <c r="F415" s="3">
        <f t="shared" ref="F415:G415" si="126">F416</f>
        <v>510.40000000000003</v>
      </c>
      <c r="G415" s="3">
        <f t="shared" si="126"/>
        <v>376.4</v>
      </c>
      <c r="H415" s="3">
        <f t="shared" si="125"/>
        <v>73.74608150470219</v>
      </c>
    </row>
    <row r="416" spans="1:8" ht="30" x14ac:dyDescent="0.2">
      <c r="A416" s="21" t="s">
        <v>350</v>
      </c>
      <c r="B416" s="5" t="s">
        <v>427</v>
      </c>
      <c r="C416" s="5" t="s">
        <v>387</v>
      </c>
      <c r="D416" s="20" t="s">
        <v>351</v>
      </c>
      <c r="E416" s="5"/>
      <c r="F416" s="3">
        <f>F417</f>
        <v>510.40000000000003</v>
      </c>
      <c r="G416" s="3">
        <f>G417</f>
        <v>376.4</v>
      </c>
      <c r="H416" s="3">
        <f t="shared" si="125"/>
        <v>73.74608150470219</v>
      </c>
    </row>
    <row r="417" spans="1:8" ht="45" x14ac:dyDescent="0.2">
      <c r="A417" s="48" t="s">
        <v>617</v>
      </c>
      <c r="B417" s="5" t="s">
        <v>427</v>
      </c>
      <c r="C417" s="5" t="s">
        <v>387</v>
      </c>
      <c r="D417" s="20" t="s">
        <v>615</v>
      </c>
      <c r="E417" s="5"/>
      <c r="F417" s="3">
        <f t="shared" ref="F417:G419" si="127">F418</f>
        <v>510.40000000000003</v>
      </c>
      <c r="G417" s="3">
        <f t="shared" si="127"/>
        <v>376.4</v>
      </c>
      <c r="H417" s="3">
        <f t="shared" si="125"/>
        <v>73.74608150470219</v>
      </c>
    </row>
    <row r="418" spans="1:8" ht="60" x14ac:dyDescent="0.2">
      <c r="A418" s="48" t="s">
        <v>618</v>
      </c>
      <c r="B418" s="5" t="s">
        <v>427</v>
      </c>
      <c r="C418" s="5" t="s">
        <v>387</v>
      </c>
      <c r="D418" s="20" t="s">
        <v>616</v>
      </c>
      <c r="E418" s="5"/>
      <c r="F418" s="3">
        <f t="shared" si="127"/>
        <v>510.40000000000003</v>
      </c>
      <c r="G418" s="3">
        <f t="shared" si="127"/>
        <v>376.4</v>
      </c>
      <c r="H418" s="3">
        <f t="shared" si="125"/>
        <v>73.74608150470219</v>
      </c>
    </row>
    <row r="419" spans="1:8" x14ac:dyDescent="0.2">
      <c r="A419" s="48" t="s">
        <v>398</v>
      </c>
      <c r="B419" s="5" t="s">
        <v>427</v>
      </c>
      <c r="C419" s="5" t="s">
        <v>387</v>
      </c>
      <c r="D419" s="20" t="s">
        <v>616</v>
      </c>
      <c r="E419" s="5">
        <v>800</v>
      </c>
      <c r="F419" s="3">
        <f t="shared" si="127"/>
        <v>510.40000000000003</v>
      </c>
      <c r="G419" s="3">
        <f t="shared" si="127"/>
        <v>376.4</v>
      </c>
      <c r="H419" s="3">
        <f t="shared" si="125"/>
        <v>73.74608150470219</v>
      </c>
    </row>
    <row r="420" spans="1:8" ht="45" x14ac:dyDescent="0.2">
      <c r="A420" s="48" t="s">
        <v>487</v>
      </c>
      <c r="B420" s="5" t="s">
        <v>427</v>
      </c>
      <c r="C420" s="5" t="s">
        <v>387</v>
      </c>
      <c r="D420" s="20" t="s">
        <v>616</v>
      </c>
      <c r="E420" s="5">
        <v>810</v>
      </c>
      <c r="F420" s="3">
        <f>Ведомственная!G393</f>
        <v>510.40000000000003</v>
      </c>
      <c r="G420" s="3">
        <f>Ведомственная!H393</f>
        <v>376.4</v>
      </c>
      <c r="H420" s="3">
        <f t="shared" si="125"/>
        <v>73.74608150470219</v>
      </c>
    </row>
    <row r="421" spans="1:8" x14ac:dyDescent="0.2">
      <c r="A421" s="48" t="s">
        <v>437</v>
      </c>
      <c r="B421" s="5" t="s">
        <v>427</v>
      </c>
      <c r="C421" s="5" t="s">
        <v>405</v>
      </c>
      <c r="D421" s="5"/>
      <c r="E421" s="5"/>
      <c r="F421" s="3">
        <f>F422+F432+F438</f>
        <v>239895.19999999998</v>
      </c>
      <c r="G421" s="3">
        <f>G422+G432+G438</f>
        <v>192666.19999999998</v>
      </c>
      <c r="H421" s="3">
        <f t="shared" si="125"/>
        <v>80.312653191893787</v>
      </c>
    </row>
    <row r="422" spans="1:8" ht="30" x14ac:dyDescent="0.2">
      <c r="A422" s="21" t="s">
        <v>197</v>
      </c>
      <c r="B422" s="5" t="s">
        <v>427</v>
      </c>
      <c r="C422" s="5" t="s">
        <v>405</v>
      </c>
      <c r="D422" s="20" t="s">
        <v>198</v>
      </c>
      <c r="E422" s="5"/>
      <c r="F422" s="3">
        <f>F423</f>
        <v>230053.19999999998</v>
      </c>
      <c r="G422" s="3">
        <f>G423</f>
        <v>184007.8</v>
      </c>
      <c r="H422" s="3">
        <f t="shared" si="125"/>
        <v>79.984890451426011</v>
      </c>
    </row>
    <row r="423" spans="1:8" x14ac:dyDescent="0.2">
      <c r="A423" s="21" t="s">
        <v>555</v>
      </c>
      <c r="B423" s="5" t="s">
        <v>427</v>
      </c>
      <c r="C423" s="5" t="s">
        <v>405</v>
      </c>
      <c r="D423" s="20" t="s">
        <v>556</v>
      </c>
      <c r="E423" s="5"/>
      <c r="F423" s="3">
        <f>F428+F424</f>
        <v>230053.19999999998</v>
      </c>
      <c r="G423" s="3">
        <f>G428+G424</f>
        <v>184007.8</v>
      </c>
      <c r="H423" s="3">
        <f t="shared" si="125"/>
        <v>79.984890451426011</v>
      </c>
    </row>
    <row r="424" spans="1:8" ht="60" x14ac:dyDescent="0.2">
      <c r="A424" s="21" t="s">
        <v>583</v>
      </c>
      <c r="B424" s="5" t="s">
        <v>427</v>
      </c>
      <c r="C424" s="5" t="s">
        <v>405</v>
      </c>
      <c r="D424" s="20" t="s">
        <v>584</v>
      </c>
      <c r="E424" s="5"/>
      <c r="F424" s="3">
        <f t="shared" ref="F424:G426" si="128">F425</f>
        <v>27498.5</v>
      </c>
      <c r="G424" s="3">
        <f t="shared" si="128"/>
        <v>27498</v>
      </c>
      <c r="H424" s="3">
        <f t="shared" si="125"/>
        <v>99.998181719002858</v>
      </c>
    </row>
    <row r="425" spans="1:8" x14ac:dyDescent="0.2">
      <c r="A425" s="21" t="s">
        <v>581</v>
      </c>
      <c r="B425" s="5" t="s">
        <v>427</v>
      </c>
      <c r="C425" s="5" t="s">
        <v>405</v>
      </c>
      <c r="D425" s="20" t="s">
        <v>582</v>
      </c>
      <c r="E425" s="5"/>
      <c r="F425" s="3">
        <f t="shared" si="128"/>
        <v>27498.5</v>
      </c>
      <c r="G425" s="3">
        <f t="shared" si="128"/>
        <v>27498</v>
      </c>
      <c r="H425" s="3">
        <f t="shared" si="125"/>
        <v>99.998181719002858</v>
      </c>
    </row>
    <row r="426" spans="1:8" ht="30" x14ac:dyDescent="0.2">
      <c r="A426" s="6" t="s">
        <v>438</v>
      </c>
      <c r="B426" s="5" t="s">
        <v>427</v>
      </c>
      <c r="C426" s="5" t="s">
        <v>405</v>
      </c>
      <c r="D426" s="20" t="s">
        <v>582</v>
      </c>
      <c r="E426" s="5" t="s">
        <v>439</v>
      </c>
      <c r="F426" s="3">
        <f t="shared" si="128"/>
        <v>27498.5</v>
      </c>
      <c r="G426" s="3">
        <f t="shared" si="128"/>
        <v>27498</v>
      </c>
      <c r="H426" s="3">
        <f t="shared" si="125"/>
        <v>99.998181719002858</v>
      </c>
    </row>
    <row r="427" spans="1:8" x14ac:dyDescent="0.2">
      <c r="A427" s="6" t="s">
        <v>440</v>
      </c>
      <c r="B427" s="5" t="s">
        <v>427</v>
      </c>
      <c r="C427" s="5" t="s">
        <v>405</v>
      </c>
      <c r="D427" s="20" t="s">
        <v>582</v>
      </c>
      <c r="E427" s="5" t="s">
        <v>441</v>
      </c>
      <c r="F427" s="3">
        <f>Ведомственная!G400</f>
        <v>27498.5</v>
      </c>
      <c r="G427" s="3">
        <f>Ведомственная!H400</f>
        <v>27498</v>
      </c>
      <c r="H427" s="3">
        <f t="shared" si="125"/>
        <v>99.998181719002858</v>
      </c>
    </row>
    <row r="428" spans="1:8" x14ac:dyDescent="0.2">
      <c r="A428" s="23" t="s">
        <v>557</v>
      </c>
      <c r="B428" s="5" t="s">
        <v>427</v>
      </c>
      <c r="C428" s="5" t="s">
        <v>405</v>
      </c>
      <c r="D428" s="20" t="s">
        <v>558</v>
      </c>
      <c r="E428" s="5"/>
      <c r="F428" s="3">
        <f t="shared" ref="F428:G430" si="129">F429</f>
        <v>202554.69999999998</v>
      </c>
      <c r="G428" s="3">
        <f t="shared" si="129"/>
        <v>156509.79999999999</v>
      </c>
      <c r="H428" s="3">
        <f t="shared" si="125"/>
        <v>77.267918246281127</v>
      </c>
    </row>
    <row r="429" spans="1:8" ht="30" x14ac:dyDescent="0.2">
      <c r="A429" s="23" t="s">
        <v>559</v>
      </c>
      <c r="B429" s="5" t="s">
        <v>427</v>
      </c>
      <c r="C429" s="5" t="s">
        <v>405</v>
      </c>
      <c r="D429" s="20" t="s">
        <v>560</v>
      </c>
      <c r="E429" s="5"/>
      <c r="F429" s="3">
        <f t="shared" si="129"/>
        <v>202554.69999999998</v>
      </c>
      <c r="G429" s="3">
        <f t="shared" si="129"/>
        <v>156509.79999999999</v>
      </c>
      <c r="H429" s="3">
        <f t="shared" si="125"/>
        <v>77.267918246281127</v>
      </c>
    </row>
    <row r="430" spans="1:8" ht="30" x14ac:dyDescent="0.2">
      <c r="A430" s="6" t="s">
        <v>438</v>
      </c>
      <c r="B430" s="5" t="s">
        <v>427</v>
      </c>
      <c r="C430" s="5" t="s">
        <v>405</v>
      </c>
      <c r="D430" s="20" t="s">
        <v>560</v>
      </c>
      <c r="E430" s="5" t="s">
        <v>439</v>
      </c>
      <c r="F430" s="3">
        <f t="shared" si="129"/>
        <v>202554.69999999998</v>
      </c>
      <c r="G430" s="3">
        <f t="shared" si="129"/>
        <v>156509.79999999999</v>
      </c>
      <c r="H430" s="3">
        <f t="shared" si="125"/>
        <v>77.267918246281127</v>
      </c>
    </row>
    <row r="431" spans="1:8" x14ac:dyDescent="0.2">
      <c r="A431" s="6" t="s">
        <v>440</v>
      </c>
      <c r="B431" s="5" t="s">
        <v>427</v>
      </c>
      <c r="C431" s="5" t="s">
        <v>405</v>
      </c>
      <c r="D431" s="20" t="s">
        <v>560</v>
      </c>
      <c r="E431" s="5" t="s">
        <v>441</v>
      </c>
      <c r="F431" s="3">
        <f>Ведомственная!G404</f>
        <v>202554.69999999998</v>
      </c>
      <c r="G431" s="3">
        <f>Ведомственная!H404</f>
        <v>156509.79999999999</v>
      </c>
      <c r="H431" s="3">
        <f t="shared" si="125"/>
        <v>77.267918246281127</v>
      </c>
    </row>
    <row r="432" spans="1:8" x14ac:dyDescent="0.2">
      <c r="A432" s="21" t="s">
        <v>203</v>
      </c>
      <c r="B432" s="5" t="s">
        <v>427</v>
      </c>
      <c r="C432" s="5" t="s">
        <v>405</v>
      </c>
      <c r="D432" s="20" t="s">
        <v>204</v>
      </c>
      <c r="E432" s="5"/>
      <c r="F432" s="3">
        <f t="shared" ref="F432:G436" si="130">F433</f>
        <v>8400</v>
      </c>
      <c r="G432" s="3">
        <f t="shared" si="130"/>
        <v>7216.4</v>
      </c>
      <c r="H432" s="3">
        <f t="shared" si="125"/>
        <v>85.909523809523805</v>
      </c>
    </row>
    <row r="433" spans="1:8" x14ac:dyDescent="0.2">
      <c r="A433" s="21" t="s">
        <v>205</v>
      </c>
      <c r="B433" s="5" t="s">
        <v>427</v>
      </c>
      <c r="C433" s="5" t="s">
        <v>405</v>
      </c>
      <c r="D433" s="20" t="s">
        <v>206</v>
      </c>
      <c r="E433" s="5"/>
      <c r="F433" s="3">
        <f t="shared" si="130"/>
        <v>8400</v>
      </c>
      <c r="G433" s="3">
        <f t="shared" si="130"/>
        <v>7216.4</v>
      </c>
      <c r="H433" s="3">
        <f t="shared" si="125"/>
        <v>85.909523809523805</v>
      </c>
    </row>
    <row r="434" spans="1:8" ht="45" x14ac:dyDescent="0.2">
      <c r="A434" s="23" t="s">
        <v>207</v>
      </c>
      <c r="B434" s="5" t="s">
        <v>427</v>
      </c>
      <c r="C434" s="5" t="s">
        <v>405</v>
      </c>
      <c r="D434" s="20" t="s">
        <v>208</v>
      </c>
      <c r="E434" s="5"/>
      <c r="F434" s="3">
        <f t="shared" si="130"/>
        <v>8400</v>
      </c>
      <c r="G434" s="3">
        <f t="shared" si="130"/>
        <v>7216.4</v>
      </c>
      <c r="H434" s="3">
        <f t="shared" si="125"/>
        <v>85.909523809523805</v>
      </c>
    </row>
    <row r="435" spans="1:8" ht="90" x14ac:dyDescent="0.2">
      <c r="A435" s="23" t="s">
        <v>209</v>
      </c>
      <c r="B435" s="5" t="s">
        <v>427</v>
      </c>
      <c r="C435" s="5" t="s">
        <v>405</v>
      </c>
      <c r="D435" s="20" t="s">
        <v>210</v>
      </c>
      <c r="E435" s="5"/>
      <c r="F435" s="3">
        <f t="shared" si="130"/>
        <v>8400</v>
      </c>
      <c r="G435" s="3">
        <f t="shared" si="130"/>
        <v>7216.4</v>
      </c>
      <c r="H435" s="3">
        <f t="shared" si="125"/>
        <v>85.909523809523805</v>
      </c>
    </row>
    <row r="436" spans="1:8" ht="30" x14ac:dyDescent="0.2">
      <c r="A436" s="6" t="s">
        <v>394</v>
      </c>
      <c r="B436" s="5" t="s">
        <v>427</v>
      </c>
      <c r="C436" s="5" t="s">
        <v>405</v>
      </c>
      <c r="D436" s="20" t="s">
        <v>210</v>
      </c>
      <c r="E436" s="5" t="s">
        <v>395</v>
      </c>
      <c r="F436" s="3">
        <f t="shared" si="130"/>
        <v>8400</v>
      </c>
      <c r="G436" s="3">
        <f t="shared" si="130"/>
        <v>7216.4</v>
      </c>
      <c r="H436" s="3">
        <f t="shared" si="125"/>
        <v>85.909523809523805</v>
      </c>
    </row>
    <row r="437" spans="1:8" ht="30" x14ac:dyDescent="0.2">
      <c r="A437" s="6" t="s">
        <v>396</v>
      </c>
      <c r="B437" s="5" t="s">
        <v>427</v>
      </c>
      <c r="C437" s="5" t="s">
        <v>405</v>
      </c>
      <c r="D437" s="20" t="s">
        <v>210</v>
      </c>
      <c r="E437" s="5" t="s">
        <v>397</v>
      </c>
      <c r="F437" s="3">
        <f>Ведомственная!G410</f>
        <v>8400</v>
      </c>
      <c r="G437" s="3">
        <f>Ведомственная!H410</f>
        <v>7216.4</v>
      </c>
      <c r="H437" s="3">
        <f t="shared" si="125"/>
        <v>85.909523809523805</v>
      </c>
    </row>
    <row r="438" spans="1:8" x14ac:dyDescent="0.2">
      <c r="A438" s="21" t="s">
        <v>378</v>
      </c>
      <c r="B438" s="5" t="s">
        <v>427</v>
      </c>
      <c r="C438" s="5" t="s">
        <v>405</v>
      </c>
      <c r="D438" s="20" t="s">
        <v>379</v>
      </c>
      <c r="E438" s="5"/>
      <c r="F438" s="3">
        <f t="shared" ref="F438:G440" si="131">F439</f>
        <v>1442</v>
      </c>
      <c r="G438" s="3">
        <f t="shared" si="131"/>
        <v>1442</v>
      </c>
      <c r="H438" s="3">
        <f t="shared" si="125"/>
        <v>100</v>
      </c>
    </row>
    <row r="439" spans="1:8" x14ac:dyDescent="0.2">
      <c r="A439" s="21" t="s">
        <v>536</v>
      </c>
      <c r="B439" s="5" t="s">
        <v>427</v>
      </c>
      <c r="C439" s="5" t="s">
        <v>405</v>
      </c>
      <c r="D439" s="20" t="s">
        <v>537</v>
      </c>
      <c r="E439" s="5"/>
      <c r="F439" s="3">
        <f t="shared" si="131"/>
        <v>1442</v>
      </c>
      <c r="G439" s="3">
        <f t="shared" si="131"/>
        <v>1442</v>
      </c>
      <c r="H439" s="3">
        <f t="shared" si="125"/>
        <v>100</v>
      </c>
    </row>
    <row r="440" spans="1:8" ht="30" x14ac:dyDescent="0.2">
      <c r="A440" s="6" t="s">
        <v>394</v>
      </c>
      <c r="B440" s="5" t="s">
        <v>427</v>
      </c>
      <c r="C440" s="5" t="s">
        <v>405</v>
      </c>
      <c r="D440" s="20" t="s">
        <v>537</v>
      </c>
      <c r="E440" s="39">
        <v>200</v>
      </c>
      <c r="F440" s="3">
        <f t="shared" si="131"/>
        <v>1442</v>
      </c>
      <c r="G440" s="3">
        <f t="shared" si="131"/>
        <v>1442</v>
      </c>
      <c r="H440" s="3">
        <f t="shared" si="125"/>
        <v>100</v>
      </c>
    </row>
    <row r="441" spans="1:8" ht="30" x14ac:dyDescent="0.2">
      <c r="A441" s="6" t="s">
        <v>396</v>
      </c>
      <c r="B441" s="5" t="s">
        <v>427</v>
      </c>
      <c r="C441" s="5" t="s">
        <v>405</v>
      </c>
      <c r="D441" s="20" t="s">
        <v>537</v>
      </c>
      <c r="E441" s="39">
        <v>240</v>
      </c>
      <c r="F441" s="3">
        <f>Ведомственная!G414</f>
        <v>1442</v>
      </c>
      <c r="G441" s="3">
        <f>Ведомственная!H414</f>
        <v>1442</v>
      </c>
      <c r="H441" s="3">
        <f t="shared" si="125"/>
        <v>100</v>
      </c>
    </row>
    <row r="442" spans="1:8" x14ac:dyDescent="0.2">
      <c r="A442" s="4" t="s">
        <v>442</v>
      </c>
      <c r="B442" s="5" t="s">
        <v>427</v>
      </c>
      <c r="C442" s="5" t="s">
        <v>389</v>
      </c>
      <c r="D442" s="5"/>
      <c r="E442" s="5"/>
      <c r="F442" s="3">
        <f>F455+F461+F449+F491+F443</f>
        <v>73242.600000000006</v>
      </c>
      <c r="G442" s="3">
        <f>G455+G461+G449+G491+G443</f>
        <v>68007.5</v>
      </c>
      <c r="H442" s="3">
        <f t="shared" si="125"/>
        <v>92.852383722041537</v>
      </c>
    </row>
    <row r="443" spans="1:8" x14ac:dyDescent="0.2">
      <c r="A443" s="21" t="s">
        <v>115</v>
      </c>
      <c r="B443" s="5" t="s">
        <v>427</v>
      </c>
      <c r="C443" s="5" t="s">
        <v>389</v>
      </c>
      <c r="D443" s="5" t="s">
        <v>116</v>
      </c>
      <c r="E443" s="5"/>
      <c r="F443" s="3">
        <f t="shared" ref="F443:G447" si="132">F444</f>
        <v>500</v>
      </c>
      <c r="G443" s="3">
        <f t="shared" si="132"/>
        <v>500</v>
      </c>
      <c r="H443" s="3">
        <f t="shared" si="125"/>
        <v>100</v>
      </c>
    </row>
    <row r="444" spans="1:8" x14ac:dyDescent="0.2">
      <c r="A444" s="21" t="s">
        <v>117</v>
      </c>
      <c r="B444" s="5" t="s">
        <v>427</v>
      </c>
      <c r="C444" s="5" t="s">
        <v>389</v>
      </c>
      <c r="D444" s="5" t="s">
        <v>118</v>
      </c>
      <c r="E444" s="5"/>
      <c r="F444" s="3">
        <f t="shared" si="132"/>
        <v>500</v>
      </c>
      <c r="G444" s="3">
        <f t="shared" si="132"/>
        <v>500</v>
      </c>
      <c r="H444" s="3">
        <f t="shared" si="125"/>
        <v>100</v>
      </c>
    </row>
    <row r="445" spans="1:8" ht="30" x14ac:dyDescent="0.2">
      <c r="A445" s="23" t="s">
        <v>123</v>
      </c>
      <c r="B445" s="5" t="s">
        <v>427</v>
      </c>
      <c r="C445" s="5" t="s">
        <v>389</v>
      </c>
      <c r="D445" s="5" t="s">
        <v>124</v>
      </c>
      <c r="E445" s="5"/>
      <c r="F445" s="3">
        <f t="shared" si="132"/>
        <v>500</v>
      </c>
      <c r="G445" s="3">
        <f t="shared" si="132"/>
        <v>500</v>
      </c>
      <c r="H445" s="3">
        <f t="shared" si="125"/>
        <v>100</v>
      </c>
    </row>
    <row r="446" spans="1:8" ht="30" x14ac:dyDescent="0.2">
      <c r="A446" s="26" t="s">
        <v>121</v>
      </c>
      <c r="B446" s="5" t="s">
        <v>427</v>
      </c>
      <c r="C446" s="5" t="s">
        <v>389</v>
      </c>
      <c r="D446" s="5" t="s">
        <v>125</v>
      </c>
      <c r="E446" s="5"/>
      <c r="F446" s="3">
        <f t="shared" si="132"/>
        <v>500</v>
      </c>
      <c r="G446" s="3">
        <f t="shared" si="132"/>
        <v>500</v>
      </c>
      <c r="H446" s="3">
        <f t="shared" si="125"/>
        <v>100</v>
      </c>
    </row>
    <row r="447" spans="1:8" ht="30" x14ac:dyDescent="0.2">
      <c r="A447" s="6" t="s">
        <v>415</v>
      </c>
      <c r="B447" s="5" t="s">
        <v>427</v>
      </c>
      <c r="C447" s="5" t="s">
        <v>389</v>
      </c>
      <c r="D447" s="5" t="s">
        <v>125</v>
      </c>
      <c r="E447" s="5" t="s">
        <v>429</v>
      </c>
      <c r="F447" s="3">
        <f t="shared" si="132"/>
        <v>500</v>
      </c>
      <c r="G447" s="3">
        <f t="shared" si="132"/>
        <v>500</v>
      </c>
      <c r="H447" s="3">
        <f t="shared" si="125"/>
        <v>100</v>
      </c>
    </row>
    <row r="448" spans="1:8" x14ac:dyDescent="0.2">
      <c r="A448" s="6" t="s">
        <v>416</v>
      </c>
      <c r="B448" s="5" t="s">
        <v>427</v>
      </c>
      <c r="C448" s="5" t="s">
        <v>389</v>
      </c>
      <c r="D448" s="5" t="s">
        <v>125</v>
      </c>
      <c r="E448" s="5" t="s">
        <v>430</v>
      </c>
      <c r="F448" s="3">
        <f>Ведомственная!G421</f>
        <v>500</v>
      </c>
      <c r="G448" s="3">
        <f>Ведомственная!H421</f>
        <v>500</v>
      </c>
      <c r="H448" s="3">
        <f t="shared" si="125"/>
        <v>100</v>
      </c>
    </row>
    <row r="449" spans="1:8" ht="30" x14ac:dyDescent="0.2">
      <c r="A449" s="21" t="s">
        <v>132</v>
      </c>
      <c r="B449" s="5" t="s">
        <v>427</v>
      </c>
      <c r="C449" s="5" t="s">
        <v>389</v>
      </c>
      <c r="D449" s="20" t="s">
        <v>133</v>
      </c>
      <c r="E449" s="5"/>
      <c r="F449" s="3">
        <f t="shared" ref="F449:G450" si="133">F450</f>
        <v>4388.1000000000004</v>
      </c>
      <c r="G449" s="3">
        <f t="shared" si="133"/>
        <v>4265.7</v>
      </c>
      <c r="H449" s="3">
        <f t="shared" ref="H449:H490" si="134">G449/F449*100</f>
        <v>97.210637861489019</v>
      </c>
    </row>
    <row r="450" spans="1:8" ht="30" x14ac:dyDescent="0.2">
      <c r="A450" s="21" t="s">
        <v>134</v>
      </c>
      <c r="B450" s="5" t="s">
        <v>427</v>
      </c>
      <c r="C450" s="5" t="s">
        <v>389</v>
      </c>
      <c r="D450" s="20" t="s">
        <v>135</v>
      </c>
      <c r="E450" s="5"/>
      <c r="F450" s="3">
        <f t="shared" si="133"/>
        <v>4388.1000000000004</v>
      </c>
      <c r="G450" s="3">
        <f t="shared" si="133"/>
        <v>4265.7</v>
      </c>
      <c r="H450" s="3">
        <f t="shared" si="134"/>
        <v>97.210637861489019</v>
      </c>
    </row>
    <row r="451" spans="1:8" ht="30" x14ac:dyDescent="0.2">
      <c r="A451" s="21" t="s">
        <v>580</v>
      </c>
      <c r="B451" s="5" t="s">
        <v>427</v>
      </c>
      <c r="C451" s="5" t="s">
        <v>389</v>
      </c>
      <c r="D451" s="20" t="s">
        <v>516</v>
      </c>
      <c r="E451" s="5"/>
      <c r="F451" s="3">
        <f>F452</f>
        <v>4388.1000000000004</v>
      </c>
      <c r="G451" s="3">
        <f>G452</f>
        <v>4265.7</v>
      </c>
      <c r="H451" s="3">
        <f t="shared" si="134"/>
        <v>97.210637861489019</v>
      </c>
    </row>
    <row r="452" spans="1:8" x14ac:dyDescent="0.2">
      <c r="A452" s="37" t="s">
        <v>212</v>
      </c>
      <c r="B452" s="5" t="s">
        <v>427</v>
      </c>
      <c r="C452" s="5" t="s">
        <v>389</v>
      </c>
      <c r="D452" s="20" t="s">
        <v>517</v>
      </c>
      <c r="E452" s="5"/>
      <c r="F452" s="3">
        <f t="shared" ref="F452:G453" si="135">F453</f>
        <v>4388.1000000000004</v>
      </c>
      <c r="G452" s="3">
        <f t="shared" si="135"/>
        <v>4265.7</v>
      </c>
      <c r="H452" s="3">
        <f t="shared" si="134"/>
        <v>97.210637861489019</v>
      </c>
    </row>
    <row r="453" spans="1:8" ht="30" x14ac:dyDescent="0.2">
      <c r="A453" s="6" t="s">
        <v>394</v>
      </c>
      <c r="B453" s="5" t="s">
        <v>427</v>
      </c>
      <c r="C453" s="5" t="s">
        <v>389</v>
      </c>
      <c r="D453" s="20" t="s">
        <v>517</v>
      </c>
      <c r="E453" s="5" t="s">
        <v>395</v>
      </c>
      <c r="F453" s="3">
        <f t="shared" si="135"/>
        <v>4388.1000000000004</v>
      </c>
      <c r="G453" s="3">
        <f t="shared" si="135"/>
        <v>4265.7</v>
      </c>
      <c r="H453" s="3">
        <f t="shared" si="134"/>
        <v>97.210637861489019</v>
      </c>
    </row>
    <row r="454" spans="1:8" ht="30" x14ac:dyDescent="0.2">
      <c r="A454" s="6" t="s">
        <v>396</v>
      </c>
      <c r="B454" s="5" t="s">
        <v>427</v>
      </c>
      <c r="C454" s="5" t="s">
        <v>389</v>
      </c>
      <c r="D454" s="20" t="s">
        <v>517</v>
      </c>
      <c r="E454" s="5" t="s">
        <v>397</v>
      </c>
      <c r="F454" s="3">
        <f>Ведомственная!G427</f>
        <v>4388.1000000000004</v>
      </c>
      <c r="G454" s="3">
        <f>Ведомственная!H427</f>
        <v>4265.7</v>
      </c>
      <c r="H454" s="3">
        <f t="shared" si="134"/>
        <v>97.210637861489019</v>
      </c>
    </row>
    <row r="455" spans="1:8" ht="45" x14ac:dyDescent="0.2">
      <c r="A455" s="21" t="s">
        <v>247</v>
      </c>
      <c r="B455" s="5" t="s">
        <v>427</v>
      </c>
      <c r="C455" s="5" t="s">
        <v>389</v>
      </c>
      <c r="D455" s="20" t="s">
        <v>248</v>
      </c>
      <c r="E455" s="5"/>
      <c r="F455" s="3">
        <f>F456</f>
        <v>4900</v>
      </c>
      <c r="G455" s="3">
        <f>G456</f>
        <v>1260.8</v>
      </c>
      <c r="H455" s="3">
        <f t="shared" si="134"/>
        <v>25.730612244897959</v>
      </c>
    </row>
    <row r="456" spans="1:8" ht="30" x14ac:dyDescent="0.2">
      <c r="A456" s="6" t="s">
        <v>596</v>
      </c>
      <c r="B456" s="5" t="s">
        <v>427</v>
      </c>
      <c r="C456" s="5" t="s">
        <v>389</v>
      </c>
      <c r="D456" s="20" t="s">
        <v>593</v>
      </c>
      <c r="E456" s="5"/>
      <c r="F456" s="3">
        <f t="shared" ref="F456:G459" si="136">F457</f>
        <v>4900</v>
      </c>
      <c r="G456" s="3">
        <f t="shared" si="136"/>
        <v>1260.8</v>
      </c>
      <c r="H456" s="3">
        <f t="shared" si="134"/>
        <v>25.730612244897959</v>
      </c>
    </row>
    <row r="457" spans="1:8" ht="45" x14ac:dyDescent="0.2">
      <c r="A457" s="6" t="s">
        <v>597</v>
      </c>
      <c r="B457" s="5" t="s">
        <v>427</v>
      </c>
      <c r="C457" s="5" t="s">
        <v>389</v>
      </c>
      <c r="D457" s="20" t="s">
        <v>594</v>
      </c>
      <c r="E457" s="5"/>
      <c r="F457" s="3">
        <f t="shared" si="136"/>
        <v>4900</v>
      </c>
      <c r="G457" s="3">
        <f t="shared" si="136"/>
        <v>1260.8</v>
      </c>
      <c r="H457" s="3">
        <f t="shared" si="134"/>
        <v>25.730612244897959</v>
      </c>
    </row>
    <row r="458" spans="1:8" ht="30" x14ac:dyDescent="0.2">
      <c r="A458" s="6" t="s">
        <v>598</v>
      </c>
      <c r="B458" s="5" t="s">
        <v>427</v>
      </c>
      <c r="C458" s="5" t="s">
        <v>389</v>
      </c>
      <c r="D458" s="20" t="s">
        <v>595</v>
      </c>
      <c r="E458" s="5"/>
      <c r="F458" s="3">
        <f t="shared" si="136"/>
        <v>4900</v>
      </c>
      <c r="G458" s="3">
        <f t="shared" si="136"/>
        <v>1260.8</v>
      </c>
      <c r="H458" s="3">
        <f t="shared" si="134"/>
        <v>25.730612244897959</v>
      </c>
    </row>
    <row r="459" spans="1:8" ht="30" x14ac:dyDescent="0.2">
      <c r="A459" s="6" t="s">
        <v>394</v>
      </c>
      <c r="B459" s="5" t="s">
        <v>427</v>
      </c>
      <c r="C459" s="5" t="s">
        <v>389</v>
      </c>
      <c r="D459" s="20" t="s">
        <v>595</v>
      </c>
      <c r="E459" s="5">
        <v>200</v>
      </c>
      <c r="F459" s="3">
        <f t="shared" si="136"/>
        <v>4900</v>
      </c>
      <c r="G459" s="3">
        <f t="shared" si="136"/>
        <v>1260.8</v>
      </c>
      <c r="H459" s="3">
        <f t="shared" si="134"/>
        <v>25.730612244897959</v>
      </c>
    </row>
    <row r="460" spans="1:8" ht="30" x14ac:dyDescent="0.2">
      <c r="A460" s="6" t="s">
        <v>396</v>
      </c>
      <c r="B460" s="5" t="s">
        <v>427</v>
      </c>
      <c r="C460" s="5" t="s">
        <v>389</v>
      </c>
      <c r="D460" s="20" t="s">
        <v>595</v>
      </c>
      <c r="E460" s="5">
        <v>240</v>
      </c>
      <c r="F460" s="3">
        <f>Ведомственная!G433</f>
        <v>4900</v>
      </c>
      <c r="G460" s="3">
        <f>Ведомственная!H433</f>
        <v>1260.8</v>
      </c>
      <c r="H460" s="3">
        <f t="shared" si="134"/>
        <v>25.730612244897959</v>
      </c>
    </row>
    <row r="461" spans="1:8" ht="30" x14ac:dyDescent="0.2">
      <c r="A461" s="21" t="s">
        <v>332</v>
      </c>
      <c r="B461" s="5" t="s">
        <v>427</v>
      </c>
      <c r="C461" s="5" t="s">
        <v>389</v>
      </c>
      <c r="D461" s="20" t="s">
        <v>333</v>
      </c>
      <c r="E461" s="5"/>
      <c r="F461" s="3">
        <f>F462+F477</f>
        <v>50393.100000000006</v>
      </c>
      <c r="G461" s="3">
        <f>G462+G477</f>
        <v>49372.600000000006</v>
      </c>
      <c r="H461" s="3">
        <f t="shared" si="134"/>
        <v>97.97492116976332</v>
      </c>
    </row>
    <row r="462" spans="1:8" x14ac:dyDescent="0.2">
      <c r="A462" s="21" t="s">
        <v>334</v>
      </c>
      <c r="B462" s="5" t="s">
        <v>427</v>
      </c>
      <c r="C462" s="5" t="s">
        <v>389</v>
      </c>
      <c r="D462" s="20" t="s">
        <v>335</v>
      </c>
      <c r="E462" s="5"/>
      <c r="F462" s="3">
        <f>F463+F473</f>
        <v>13711.2</v>
      </c>
      <c r="G462" s="3">
        <f>G463+G473</f>
        <v>13711.2</v>
      </c>
      <c r="H462" s="3">
        <f t="shared" si="134"/>
        <v>100</v>
      </c>
    </row>
    <row r="463" spans="1:8" ht="30" x14ac:dyDescent="0.2">
      <c r="A463" s="23" t="s">
        <v>336</v>
      </c>
      <c r="B463" s="5" t="s">
        <v>427</v>
      </c>
      <c r="C463" s="5" t="s">
        <v>389</v>
      </c>
      <c r="D463" s="20" t="s">
        <v>337</v>
      </c>
      <c r="E463" s="5"/>
      <c r="F463" s="3">
        <f>F464+F470+F467</f>
        <v>1893</v>
      </c>
      <c r="G463" s="3">
        <f>G464+G470+G467</f>
        <v>1893</v>
      </c>
      <c r="H463" s="3">
        <f t="shared" si="134"/>
        <v>100</v>
      </c>
    </row>
    <row r="464" spans="1:8" x14ac:dyDescent="0.2">
      <c r="A464" s="6" t="s">
        <v>601</v>
      </c>
      <c r="B464" s="5" t="s">
        <v>427</v>
      </c>
      <c r="C464" s="5" t="s">
        <v>389</v>
      </c>
      <c r="D464" s="20" t="s">
        <v>602</v>
      </c>
      <c r="E464" s="5"/>
      <c r="F464" s="3">
        <f t="shared" ref="F464:G465" si="137">F465</f>
        <v>707.7</v>
      </c>
      <c r="G464" s="3">
        <f t="shared" si="137"/>
        <v>707.7</v>
      </c>
      <c r="H464" s="3">
        <f t="shared" si="134"/>
        <v>100</v>
      </c>
    </row>
    <row r="465" spans="1:8" ht="30" x14ac:dyDescent="0.2">
      <c r="A465" s="6" t="s">
        <v>415</v>
      </c>
      <c r="B465" s="5" t="s">
        <v>427</v>
      </c>
      <c r="C465" s="5" t="s">
        <v>389</v>
      </c>
      <c r="D465" s="20" t="s">
        <v>602</v>
      </c>
      <c r="E465" s="5" t="s">
        <v>429</v>
      </c>
      <c r="F465" s="3">
        <f t="shared" si="137"/>
        <v>707.7</v>
      </c>
      <c r="G465" s="3">
        <f t="shared" si="137"/>
        <v>707.7</v>
      </c>
      <c r="H465" s="3">
        <f t="shared" si="134"/>
        <v>100</v>
      </c>
    </row>
    <row r="466" spans="1:8" x14ac:dyDescent="0.2">
      <c r="A466" s="6" t="s">
        <v>416</v>
      </c>
      <c r="B466" s="5" t="s">
        <v>427</v>
      </c>
      <c r="C466" s="5" t="s">
        <v>389</v>
      </c>
      <c r="D466" s="20" t="s">
        <v>602</v>
      </c>
      <c r="E466" s="5" t="s">
        <v>430</v>
      </c>
      <c r="F466" s="3">
        <f>Ведомственная!G439</f>
        <v>707.7</v>
      </c>
      <c r="G466" s="3">
        <f>Ведомственная!H439</f>
        <v>707.7</v>
      </c>
      <c r="H466" s="3">
        <f t="shared" si="134"/>
        <v>100</v>
      </c>
    </row>
    <row r="467" spans="1:8" ht="45" x14ac:dyDescent="0.2">
      <c r="A467" s="6" t="s">
        <v>621</v>
      </c>
      <c r="B467" s="5" t="s">
        <v>427</v>
      </c>
      <c r="C467" s="5" t="s">
        <v>389</v>
      </c>
      <c r="D467" s="20" t="s">
        <v>619</v>
      </c>
      <c r="E467" s="5"/>
      <c r="F467" s="3">
        <f>F468</f>
        <v>1117</v>
      </c>
      <c r="G467" s="3">
        <f>G468</f>
        <v>1117</v>
      </c>
      <c r="H467" s="3">
        <f t="shared" si="134"/>
        <v>100</v>
      </c>
    </row>
    <row r="468" spans="1:8" ht="30" x14ac:dyDescent="0.2">
      <c r="A468" s="6" t="s">
        <v>415</v>
      </c>
      <c r="B468" s="5" t="s">
        <v>427</v>
      </c>
      <c r="C468" s="5" t="s">
        <v>389</v>
      </c>
      <c r="D468" s="20" t="s">
        <v>619</v>
      </c>
      <c r="E468" s="5" t="s">
        <v>429</v>
      </c>
      <c r="F468" s="3">
        <f>F469</f>
        <v>1117</v>
      </c>
      <c r="G468" s="3">
        <f>G469</f>
        <v>1117</v>
      </c>
      <c r="H468" s="3">
        <f t="shared" si="134"/>
        <v>100</v>
      </c>
    </row>
    <row r="469" spans="1:8" x14ac:dyDescent="0.2">
      <c r="A469" s="6" t="s">
        <v>416</v>
      </c>
      <c r="B469" s="5" t="s">
        <v>427</v>
      </c>
      <c r="C469" s="5" t="s">
        <v>389</v>
      </c>
      <c r="D469" s="20" t="s">
        <v>619</v>
      </c>
      <c r="E469" s="5" t="s">
        <v>430</v>
      </c>
      <c r="F469" s="3">
        <f>Ведомственная!G442</f>
        <v>1117</v>
      </c>
      <c r="G469" s="3">
        <f>Ведомственная!H442</f>
        <v>1117</v>
      </c>
      <c r="H469" s="3">
        <f t="shared" si="134"/>
        <v>100</v>
      </c>
    </row>
    <row r="470" spans="1:8" ht="45" x14ac:dyDescent="0.2">
      <c r="A470" s="6" t="s">
        <v>572</v>
      </c>
      <c r="B470" s="5" t="s">
        <v>427</v>
      </c>
      <c r="C470" s="5" t="s">
        <v>389</v>
      </c>
      <c r="D470" s="20" t="s">
        <v>571</v>
      </c>
      <c r="E470" s="5"/>
      <c r="F470" s="3">
        <f>F471</f>
        <v>68.3</v>
      </c>
      <c r="G470" s="3">
        <f>G471</f>
        <v>68.3</v>
      </c>
      <c r="H470" s="3">
        <f t="shared" si="134"/>
        <v>100</v>
      </c>
    </row>
    <row r="471" spans="1:8" ht="30" x14ac:dyDescent="0.2">
      <c r="A471" s="6" t="s">
        <v>394</v>
      </c>
      <c r="B471" s="5" t="s">
        <v>427</v>
      </c>
      <c r="C471" s="5" t="s">
        <v>389</v>
      </c>
      <c r="D471" s="20" t="s">
        <v>571</v>
      </c>
      <c r="E471" s="5" t="s">
        <v>395</v>
      </c>
      <c r="F471" s="3">
        <f>F472</f>
        <v>68.3</v>
      </c>
      <c r="G471" s="3">
        <f>G472</f>
        <v>68.3</v>
      </c>
      <c r="H471" s="3">
        <f t="shared" si="134"/>
        <v>100</v>
      </c>
    </row>
    <row r="472" spans="1:8" ht="30" x14ac:dyDescent="0.2">
      <c r="A472" s="6" t="s">
        <v>396</v>
      </c>
      <c r="B472" s="5" t="s">
        <v>427</v>
      </c>
      <c r="C472" s="5" t="s">
        <v>389</v>
      </c>
      <c r="D472" s="20" t="s">
        <v>571</v>
      </c>
      <c r="E472" s="5" t="s">
        <v>397</v>
      </c>
      <c r="F472" s="3">
        <f>Ведомственная!G445</f>
        <v>68.3</v>
      </c>
      <c r="G472" s="3">
        <f>Ведомственная!H445</f>
        <v>68.3</v>
      </c>
      <c r="H472" s="3">
        <f t="shared" si="134"/>
        <v>100</v>
      </c>
    </row>
    <row r="473" spans="1:8" ht="30" x14ac:dyDescent="0.2">
      <c r="A473" s="23" t="s">
        <v>338</v>
      </c>
      <c r="B473" s="5" t="s">
        <v>427</v>
      </c>
      <c r="C473" s="5" t="s">
        <v>389</v>
      </c>
      <c r="D473" s="20" t="s">
        <v>339</v>
      </c>
      <c r="E473" s="5"/>
      <c r="F473" s="3">
        <f>F474</f>
        <v>11818.2</v>
      </c>
      <c r="G473" s="3">
        <f>G474</f>
        <v>11818.2</v>
      </c>
      <c r="H473" s="3">
        <f t="shared" si="134"/>
        <v>100</v>
      </c>
    </row>
    <row r="474" spans="1:8" ht="45" x14ac:dyDescent="0.2">
      <c r="A474" s="23" t="s">
        <v>613</v>
      </c>
      <c r="B474" s="5" t="s">
        <v>427</v>
      </c>
      <c r="C474" s="5" t="s">
        <v>389</v>
      </c>
      <c r="D474" s="20" t="s">
        <v>530</v>
      </c>
      <c r="E474" s="5"/>
      <c r="F474" s="3">
        <f t="shared" ref="F474:G475" si="138">F475</f>
        <v>11818.2</v>
      </c>
      <c r="G474" s="3">
        <f t="shared" si="138"/>
        <v>11818.2</v>
      </c>
      <c r="H474" s="3">
        <f t="shared" si="134"/>
        <v>100</v>
      </c>
    </row>
    <row r="475" spans="1:8" ht="30" x14ac:dyDescent="0.2">
      <c r="A475" s="6" t="s">
        <v>394</v>
      </c>
      <c r="B475" s="5" t="s">
        <v>427</v>
      </c>
      <c r="C475" s="5" t="s">
        <v>389</v>
      </c>
      <c r="D475" s="20" t="s">
        <v>530</v>
      </c>
      <c r="E475" s="5" t="s">
        <v>395</v>
      </c>
      <c r="F475" s="3">
        <f t="shared" si="138"/>
        <v>11818.2</v>
      </c>
      <c r="G475" s="3">
        <f t="shared" si="138"/>
        <v>11818.2</v>
      </c>
      <c r="H475" s="3">
        <f t="shared" si="134"/>
        <v>100</v>
      </c>
    </row>
    <row r="476" spans="1:8" ht="30" x14ac:dyDescent="0.2">
      <c r="A476" s="6" t="s">
        <v>396</v>
      </c>
      <c r="B476" s="5" t="s">
        <v>427</v>
      </c>
      <c r="C476" s="5" t="s">
        <v>389</v>
      </c>
      <c r="D476" s="20" t="s">
        <v>530</v>
      </c>
      <c r="E476" s="5" t="s">
        <v>397</v>
      </c>
      <c r="F476" s="3">
        <f>Ведомственная!G449</f>
        <v>11818.2</v>
      </c>
      <c r="G476" s="3">
        <f>Ведомственная!H449</f>
        <v>11818.2</v>
      </c>
      <c r="H476" s="3">
        <f t="shared" si="134"/>
        <v>100</v>
      </c>
    </row>
    <row r="477" spans="1:8" x14ac:dyDescent="0.2">
      <c r="A477" s="21" t="s">
        <v>340</v>
      </c>
      <c r="B477" s="5" t="s">
        <v>427</v>
      </c>
      <c r="C477" s="5" t="s">
        <v>389</v>
      </c>
      <c r="D477" s="20" t="s">
        <v>341</v>
      </c>
      <c r="E477" s="30"/>
      <c r="F477" s="3">
        <f t="shared" ref="F477:G477" si="139">F478</f>
        <v>36681.9</v>
      </c>
      <c r="G477" s="3">
        <f t="shared" si="139"/>
        <v>35661.4</v>
      </c>
      <c r="H477" s="3">
        <f t="shared" si="134"/>
        <v>97.21797398717078</v>
      </c>
    </row>
    <row r="478" spans="1:8" ht="30" x14ac:dyDescent="0.2">
      <c r="A478" s="23" t="s">
        <v>342</v>
      </c>
      <c r="B478" s="5" t="s">
        <v>427</v>
      </c>
      <c r="C478" s="5" t="s">
        <v>389</v>
      </c>
      <c r="D478" s="20" t="s">
        <v>343</v>
      </c>
      <c r="E478" s="30"/>
      <c r="F478" s="3">
        <f>F479+F482+F485+F488</f>
        <v>36681.9</v>
      </c>
      <c r="G478" s="3">
        <f>G479+G482+G485+G488</f>
        <v>35661.4</v>
      </c>
      <c r="H478" s="3">
        <f t="shared" si="134"/>
        <v>97.21797398717078</v>
      </c>
    </row>
    <row r="479" spans="1:8" x14ac:dyDescent="0.2">
      <c r="A479" s="23" t="s">
        <v>344</v>
      </c>
      <c r="B479" s="5" t="s">
        <v>427</v>
      </c>
      <c r="C479" s="5" t="s">
        <v>389</v>
      </c>
      <c r="D479" s="20" t="s">
        <v>345</v>
      </c>
      <c r="E479" s="30"/>
      <c r="F479" s="3">
        <f t="shared" ref="F479:G480" si="140">F480</f>
        <v>7034.8</v>
      </c>
      <c r="G479" s="3">
        <f t="shared" si="140"/>
        <v>6694.3</v>
      </c>
      <c r="H479" s="3">
        <f t="shared" si="134"/>
        <v>95.159777108091205</v>
      </c>
    </row>
    <row r="480" spans="1:8" ht="30" x14ac:dyDescent="0.2">
      <c r="A480" s="6" t="s">
        <v>415</v>
      </c>
      <c r="B480" s="5" t="s">
        <v>427</v>
      </c>
      <c r="C480" s="5" t="s">
        <v>389</v>
      </c>
      <c r="D480" s="20" t="s">
        <v>345</v>
      </c>
      <c r="E480" s="5" t="s">
        <v>429</v>
      </c>
      <c r="F480" s="3">
        <f t="shared" si="140"/>
        <v>7034.8</v>
      </c>
      <c r="G480" s="3">
        <f t="shared" si="140"/>
        <v>6694.3</v>
      </c>
      <c r="H480" s="3">
        <f t="shared" si="134"/>
        <v>95.159777108091205</v>
      </c>
    </row>
    <row r="481" spans="1:8" x14ac:dyDescent="0.2">
      <c r="A481" s="6" t="s">
        <v>416</v>
      </c>
      <c r="B481" s="5" t="s">
        <v>427</v>
      </c>
      <c r="C481" s="5" t="s">
        <v>389</v>
      </c>
      <c r="D481" s="20" t="s">
        <v>345</v>
      </c>
      <c r="E481" s="5" t="s">
        <v>430</v>
      </c>
      <c r="F481" s="3">
        <f>Ведомственная!G454</f>
        <v>7034.8</v>
      </c>
      <c r="G481" s="3">
        <f>Ведомственная!H454</f>
        <v>6694.3</v>
      </c>
      <c r="H481" s="3">
        <f t="shared" si="134"/>
        <v>95.159777108091205</v>
      </c>
    </row>
    <row r="482" spans="1:8" ht="30" x14ac:dyDescent="0.2">
      <c r="A482" s="6" t="s">
        <v>491</v>
      </c>
      <c r="B482" s="5" t="s">
        <v>427</v>
      </c>
      <c r="C482" s="5" t="s">
        <v>389</v>
      </c>
      <c r="D482" s="20" t="s">
        <v>488</v>
      </c>
      <c r="E482" s="5"/>
      <c r="F482" s="3">
        <f t="shared" ref="F482:G483" si="141">F483</f>
        <v>10718.5</v>
      </c>
      <c r="G482" s="3">
        <f t="shared" si="141"/>
        <v>10038.5</v>
      </c>
      <c r="H482" s="3">
        <f t="shared" si="134"/>
        <v>93.655828707375093</v>
      </c>
    </row>
    <row r="483" spans="1:8" ht="30" x14ac:dyDescent="0.2">
      <c r="A483" s="6" t="s">
        <v>415</v>
      </c>
      <c r="B483" s="5" t="s">
        <v>427</v>
      </c>
      <c r="C483" s="5" t="s">
        <v>389</v>
      </c>
      <c r="D483" s="20" t="s">
        <v>488</v>
      </c>
      <c r="E483" s="5" t="s">
        <v>429</v>
      </c>
      <c r="F483" s="3">
        <f t="shared" si="141"/>
        <v>10718.5</v>
      </c>
      <c r="G483" s="3">
        <f t="shared" si="141"/>
        <v>10038.5</v>
      </c>
      <c r="H483" s="3">
        <f t="shared" si="134"/>
        <v>93.655828707375093</v>
      </c>
    </row>
    <row r="484" spans="1:8" x14ac:dyDescent="0.2">
      <c r="A484" s="6" t="s">
        <v>416</v>
      </c>
      <c r="B484" s="5" t="s">
        <v>427</v>
      </c>
      <c r="C484" s="5" t="s">
        <v>389</v>
      </c>
      <c r="D484" s="20" t="s">
        <v>488</v>
      </c>
      <c r="E484" s="5" t="s">
        <v>430</v>
      </c>
      <c r="F484" s="3">
        <f>Ведомственная!G457</f>
        <v>10718.5</v>
      </c>
      <c r="G484" s="3">
        <f>Ведомственная!H457</f>
        <v>10038.5</v>
      </c>
      <c r="H484" s="3">
        <f t="shared" si="134"/>
        <v>93.655828707375093</v>
      </c>
    </row>
    <row r="485" spans="1:8" ht="45" x14ac:dyDescent="0.2">
      <c r="A485" s="6" t="s">
        <v>493</v>
      </c>
      <c r="B485" s="5" t="s">
        <v>427</v>
      </c>
      <c r="C485" s="5" t="s">
        <v>389</v>
      </c>
      <c r="D485" s="20" t="s">
        <v>490</v>
      </c>
      <c r="E485" s="5"/>
      <c r="F485" s="3">
        <f t="shared" ref="F485:G486" si="142">F486</f>
        <v>17251.8</v>
      </c>
      <c r="G485" s="3">
        <f t="shared" si="142"/>
        <v>17251.8</v>
      </c>
      <c r="H485" s="3">
        <f t="shared" si="134"/>
        <v>100</v>
      </c>
    </row>
    <row r="486" spans="1:8" ht="30" x14ac:dyDescent="0.2">
      <c r="A486" s="6" t="s">
        <v>415</v>
      </c>
      <c r="B486" s="5" t="s">
        <v>427</v>
      </c>
      <c r="C486" s="5" t="s">
        <v>389</v>
      </c>
      <c r="D486" s="20" t="s">
        <v>490</v>
      </c>
      <c r="E486" s="5" t="s">
        <v>429</v>
      </c>
      <c r="F486" s="3">
        <f t="shared" si="142"/>
        <v>17251.8</v>
      </c>
      <c r="G486" s="3">
        <f t="shared" si="142"/>
        <v>17251.8</v>
      </c>
      <c r="H486" s="3">
        <f t="shared" si="134"/>
        <v>100</v>
      </c>
    </row>
    <row r="487" spans="1:8" x14ac:dyDescent="0.2">
      <c r="A487" s="6" t="s">
        <v>416</v>
      </c>
      <c r="B487" s="5" t="s">
        <v>427</v>
      </c>
      <c r="C487" s="5" t="s">
        <v>389</v>
      </c>
      <c r="D487" s="20" t="s">
        <v>490</v>
      </c>
      <c r="E487" s="5" t="s">
        <v>430</v>
      </c>
      <c r="F487" s="3">
        <f>Ведомственная!G460</f>
        <v>17251.8</v>
      </c>
      <c r="G487" s="3">
        <f>Ведомственная!H460</f>
        <v>17251.8</v>
      </c>
      <c r="H487" s="3">
        <f t="shared" si="134"/>
        <v>100</v>
      </c>
    </row>
    <row r="488" spans="1:8" ht="30" x14ac:dyDescent="0.2">
      <c r="A488" s="23" t="s">
        <v>348</v>
      </c>
      <c r="B488" s="5" t="s">
        <v>427</v>
      </c>
      <c r="C488" s="5" t="s">
        <v>389</v>
      </c>
      <c r="D488" s="20" t="s">
        <v>349</v>
      </c>
      <c r="E488" s="30"/>
      <c r="F488" s="3">
        <f t="shared" ref="F488:G489" si="143">F489</f>
        <v>1676.8</v>
      </c>
      <c r="G488" s="3">
        <f t="shared" si="143"/>
        <v>1676.8</v>
      </c>
      <c r="H488" s="3">
        <f t="shared" si="134"/>
        <v>100</v>
      </c>
    </row>
    <row r="489" spans="1:8" ht="30" x14ac:dyDescent="0.2">
      <c r="A489" s="6" t="s">
        <v>415</v>
      </c>
      <c r="B489" s="5" t="s">
        <v>427</v>
      </c>
      <c r="C489" s="5" t="s">
        <v>389</v>
      </c>
      <c r="D489" s="20" t="s">
        <v>349</v>
      </c>
      <c r="E489" s="5" t="s">
        <v>429</v>
      </c>
      <c r="F489" s="3">
        <f t="shared" si="143"/>
        <v>1676.8</v>
      </c>
      <c r="G489" s="3">
        <f t="shared" si="143"/>
        <v>1676.8</v>
      </c>
      <c r="H489" s="3">
        <f t="shared" si="134"/>
        <v>100</v>
      </c>
    </row>
    <row r="490" spans="1:8" x14ac:dyDescent="0.2">
      <c r="A490" s="6" t="s">
        <v>416</v>
      </c>
      <c r="B490" s="5" t="s">
        <v>427</v>
      </c>
      <c r="C490" s="5" t="s">
        <v>389</v>
      </c>
      <c r="D490" s="20" t="s">
        <v>349</v>
      </c>
      <c r="E490" s="5" t="s">
        <v>430</v>
      </c>
      <c r="F490" s="3">
        <f>Ведомственная!G463</f>
        <v>1676.8</v>
      </c>
      <c r="G490" s="3">
        <f>Ведомственная!H463</f>
        <v>1676.8</v>
      </c>
      <c r="H490" s="3">
        <f t="shared" si="134"/>
        <v>100</v>
      </c>
    </row>
    <row r="491" spans="1:8" x14ac:dyDescent="0.2">
      <c r="A491" s="21" t="s">
        <v>378</v>
      </c>
      <c r="B491" s="5" t="s">
        <v>427</v>
      </c>
      <c r="C491" s="5" t="s">
        <v>389</v>
      </c>
      <c r="D491" s="20" t="s">
        <v>379</v>
      </c>
      <c r="E491" s="5"/>
      <c r="F491" s="3">
        <f>F492</f>
        <v>13061.4</v>
      </c>
      <c r="G491" s="3">
        <f>G492</f>
        <v>12608.4</v>
      </c>
      <c r="H491" s="3">
        <f t="shared" ref="H491:H543" si="144">G491/F491*100</f>
        <v>96.531765354403049</v>
      </c>
    </row>
    <row r="492" spans="1:8" x14ac:dyDescent="0.2">
      <c r="A492" s="21" t="s">
        <v>536</v>
      </c>
      <c r="B492" s="5" t="s">
        <v>427</v>
      </c>
      <c r="C492" s="5" t="s">
        <v>389</v>
      </c>
      <c r="D492" s="20" t="s">
        <v>537</v>
      </c>
      <c r="E492" s="5"/>
      <c r="F492" s="3">
        <f>F493+F495</f>
        <v>13061.4</v>
      </c>
      <c r="G492" s="3">
        <f>G493+G495</f>
        <v>12608.4</v>
      </c>
      <c r="H492" s="3">
        <f t="shared" si="144"/>
        <v>96.531765354403049</v>
      </c>
    </row>
    <row r="493" spans="1:8" ht="30" x14ac:dyDescent="0.2">
      <c r="A493" s="6" t="s">
        <v>394</v>
      </c>
      <c r="B493" s="5" t="s">
        <v>427</v>
      </c>
      <c r="C493" s="5" t="s">
        <v>389</v>
      </c>
      <c r="D493" s="20" t="s">
        <v>537</v>
      </c>
      <c r="E493" s="39">
        <v>200</v>
      </c>
      <c r="F493" s="3">
        <f>F494</f>
        <v>1631.9</v>
      </c>
      <c r="G493" s="3">
        <f>G494</f>
        <v>1631.9</v>
      </c>
      <c r="H493" s="3">
        <f t="shared" si="144"/>
        <v>100</v>
      </c>
    </row>
    <row r="494" spans="1:8" ht="30" x14ac:dyDescent="0.2">
      <c r="A494" s="6" t="s">
        <v>396</v>
      </c>
      <c r="B494" s="5" t="s">
        <v>427</v>
      </c>
      <c r="C494" s="5" t="s">
        <v>389</v>
      </c>
      <c r="D494" s="20" t="s">
        <v>537</v>
      </c>
      <c r="E494" s="39">
        <v>240</v>
      </c>
      <c r="F494" s="3">
        <f>Ведомственная!G467</f>
        <v>1631.9</v>
      </c>
      <c r="G494" s="3">
        <f>Ведомственная!H467</f>
        <v>1631.9</v>
      </c>
      <c r="H494" s="3">
        <f t="shared" si="144"/>
        <v>100</v>
      </c>
    </row>
    <row r="495" spans="1:8" ht="30" x14ac:dyDescent="0.2">
      <c r="A495" s="6" t="s">
        <v>415</v>
      </c>
      <c r="B495" s="5" t="s">
        <v>427</v>
      </c>
      <c r="C495" s="5" t="s">
        <v>389</v>
      </c>
      <c r="D495" s="20" t="s">
        <v>537</v>
      </c>
      <c r="E495" s="5" t="s">
        <v>429</v>
      </c>
      <c r="F495" s="3">
        <f>F496</f>
        <v>11429.5</v>
      </c>
      <c r="G495" s="3">
        <f>G496</f>
        <v>10976.5</v>
      </c>
      <c r="H495" s="3">
        <f t="shared" si="144"/>
        <v>96.036572028522684</v>
      </c>
    </row>
    <row r="496" spans="1:8" x14ac:dyDescent="0.2">
      <c r="A496" s="6" t="s">
        <v>416</v>
      </c>
      <c r="B496" s="5" t="s">
        <v>427</v>
      </c>
      <c r="C496" s="5" t="s">
        <v>389</v>
      </c>
      <c r="D496" s="20" t="s">
        <v>537</v>
      </c>
      <c r="E496" s="5" t="s">
        <v>430</v>
      </c>
      <c r="F496" s="3">
        <f>Ведомственная!G469</f>
        <v>11429.5</v>
      </c>
      <c r="G496" s="3">
        <f>Ведомственная!H469</f>
        <v>10976.5</v>
      </c>
      <c r="H496" s="3">
        <f t="shared" si="144"/>
        <v>96.036572028522684</v>
      </c>
    </row>
    <row r="497" spans="1:8" x14ac:dyDescent="0.2">
      <c r="A497" s="6" t="s">
        <v>443</v>
      </c>
      <c r="B497" s="5" t="s">
        <v>427</v>
      </c>
      <c r="C497" s="5" t="s">
        <v>427</v>
      </c>
      <c r="D497" s="5"/>
      <c r="E497" s="5"/>
      <c r="F497" s="3">
        <f>F508+F516+F498+F522</f>
        <v>66216</v>
      </c>
      <c r="G497" s="3">
        <f>G508+G516+G498+G522</f>
        <v>65993.900000000009</v>
      </c>
      <c r="H497" s="3">
        <f t="shared" si="144"/>
        <v>99.664582578228845</v>
      </c>
    </row>
    <row r="498" spans="1:8" ht="30" x14ac:dyDescent="0.2">
      <c r="A498" s="21" t="s">
        <v>132</v>
      </c>
      <c r="B498" s="5" t="s">
        <v>427</v>
      </c>
      <c r="C498" s="5" t="s">
        <v>427</v>
      </c>
      <c r="D498" s="20" t="s">
        <v>133</v>
      </c>
      <c r="E498" s="5"/>
      <c r="F498" s="3">
        <f t="shared" ref="F498:G500" si="145">F499</f>
        <v>9034.7000000000007</v>
      </c>
      <c r="G498" s="3">
        <f t="shared" si="145"/>
        <v>8846.8000000000011</v>
      </c>
      <c r="H498" s="3">
        <f t="shared" si="144"/>
        <v>97.920240849170426</v>
      </c>
    </row>
    <row r="499" spans="1:8" ht="30" x14ac:dyDescent="0.2">
      <c r="A499" s="21" t="s">
        <v>134</v>
      </c>
      <c r="B499" s="5" t="s">
        <v>427</v>
      </c>
      <c r="C499" s="5" t="s">
        <v>427</v>
      </c>
      <c r="D499" s="20" t="s">
        <v>135</v>
      </c>
      <c r="E499" s="5"/>
      <c r="F499" s="3">
        <f t="shared" si="145"/>
        <v>9034.7000000000007</v>
      </c>
      <c r="G499" s="3">
        <f t="shared" si="145"/>
        <v>8846.8000000000011</v>
      </c>
      <c r="H499" s="3">
        <f t="shared" si="144"/>
        <v>97.920240849170426</v>
      </c>
    </row>
    <row r="500" spans="1:8" ht="30" x14ac:dyDescent="0.2">
      <c r="A500" s="21" t="s">
        <v>580</v>
      </c>
      <c r="B500" s="5" t="s">
        <v>427</v>
      </c>
      <c r="C500" s="5" t="s">
        <v>427</v>
      </c>
      <c r="D500" s="20" t="s">
        <v>516</v>
      </c>
      <c r="E500" s="5"/>
      <c r="F500" s="3">
        <f t="shared" si="145"/>
        <v>9034.7000000000007</v>
      </c>
      <c r="G500" s="3">
        <f t="shared" si="145"/>
        <v>8846.8000000000011</v>
      </c>
      <c r="H500" s="3">
        <f t="shared" si="144"/>
        <v>97.920240849170426</v>
      </c>
    </row>
    <row r="501" spans="1:8" ht="30" x14ac:dyDescent="0.2">
      <c r="A501" s="23" t="s">
        <v>211</v>
      </c>
      <c r="B501" s="5" t="s">
        <v>427</v>
      </c>
      <c r="C501" s="5" t="s">
        <v>427</v>
      </c>
      <c r="D501" s="43" t="s">
        <v>518</v>
      </c>
      <c r="E501" s="30"/>
      <c r="F501" s="3">
        <f t="shared" ref="F501:G501" si="146">F502+F504+F506</f>
        <v>9034.7000000000007</v>
      </c>
      <c r="G501" s="3">
        <f t="shared" si="146"/>
        <v>8846.8000000000011</v>
      </c>
      <c r="H501" s="3">
        <f t="shared" si="144"/>
        <v>97.920240849170426</v>
      </c>
    </row>
    <row r="502" spans="1:8" ht="60" x14ac:dyDescent="0.2">
      <c r="A502" s="48" t="s">
        <v>390</v>
      </c>
      <c r="B502" s="5" t="s">
        <v>427</v>
      </c>
      <c r="C502" s="5" t="s">
        <v>427</v>
      </c>
      <c r="D502" s="43" t="s">
        <v>518</v>
      </c>
      <c r="E502" s="5" t="s">
        <v>391</v>
      </c>
      <c r="F502" s="3">
        <f t="shared" ref="F502:G502" si="147">F503</f>
        <v>8664.7000000000007</v>
      </c>
      <c r="G502" s="3">
        <f t="shared" si="147"/>
        <v>8601.7000000000007</v>
      </c>
      <c r="H502" s="3">
        <f t="shared" si="144"/>
        <v>99.272911930014885</v>
      </c>
    </row>
    <row r="503" spans="1:8" x14ac:dyDescent="0.2">
      <c r="A503" s="48" t="s">
        <v>417</v>
      </c>
      <c r="B503" s="5" t="s">
        <v>427</v>
      </c>
      <c r="C503" s="5" t="s">
        <v>427</v>
      </c>
      <c r="D503" s="43" t="s">
        <v>518</v>
      </c>
      <c r="E503" s="5" t="s">
        <v>385</v>
      </c>
      <c r="F503" s="3">
        <f>Ведомственная!G476</f>
        <v>8664.7000000000007</v>
      </c>
      <c r="G503" s="3">
        <f>Ведомственная!H476</f>
        <v>8601.7000000000007</v>
      </c>
      <c r="H503" s="3">
        <f t="shared" si="144"/>
        <v>99.272911930014885</v>
      </c>
    </row>
    <row r="504" spans="1:8" ht="30" x14ac:dyDescent="0.2">
      <c r="A504" s="6" t="s">
        <v>394</v>
      </c>
      <c r="B504" s="5" t="s">
        <v>427</v>
      </c>
      <c r="C504" s="5" t="s">
        <v>427</v>
      </c>
      <c r="D504" s="43" t="s">
        <v>518</v>
      </c>
      <c r="E504" s="5" t="s">
        <v>395</v>
      </c>
      <c r="F504" s="3">
        <f t="shared" ref="F504:G504" si="148">F505</f>
        <v>369.3</v>
      </c>
      <c r="G504" s="3">
        <f t="shared" si="148"/>
        <v>244.7</v>
      </c>
      <c r="H504" s="3">
        <f t="shared" si="144"/>
        <v>66.260492824262101</v>
      </c>
    </row>
    <row r="505" spans="1:8" ht="30" x14ac:dyDescent="0.2">
      <c r="A505" s="6" t="s">
        <v>396</v>
      </c>
      <c r="B505" s="5" t="s">
        <v>427</v>
      </c>
      <c r="C505" s="5" t="s">
        <v>427</v>
      </c>
      <c r="D505" s="43" t="s">
        <v>518</v>
      </c>
      <c r="E505" s="5" t="s">
        <v>397</v>
      </c>
      <c r="F505" s="3">
        <f>Ведомственная!G478</f>
        <v>369.3</v>
      </c>
      <c r="G505" s="3">
        <f>Ведомственная!H478</f>
        <v>244.7</v>
      </c>
      <c r="H505" s="3">
        <f t="shared" si="144"/>
        <v>66.260492824262101</v>
      </c>
    </row>
    <row r="506" spans="1:8" x14ac:dyDescent="0.2">
      <c r="A506" s="6" t="s">
        <v>398</v>
      </c>
      <c r="B506" s="5" t="s">
        <v>427</v>
      </c>
      <c r="C506" s="5" t="s">
        <v>427</v>
      </c>
      <c r="D506" s="43" t="s">
        <v>518</v>
      </c>
      <c r="E506" s="5" t="s">
        <v>399</v>
      </c>
      <c r="F506" s="3">
        <f t="shared" ref="F506:G506" si="149">F507</f>
        <v>0.7</v>
      </c>
      <c r="G506" s="3">
        <f t="shared" si="149"/>
        <v>0.4</v>
      </c>
      <c r="H506" s="3">
        <f t="shared" si="144"/>
        <v>57.142857142857153</v>
      </c>
    </row>
    <row r="507" spans="1:8" x14ac:dyDescent="0.2">
      <c r="A507" s="48" t="s">
        <v>400</v>
      </c>
      <c r="B507" s="5" t="s">
        <v>427</v>
      </c>
      <c r="C507" s="5" t="s">
        <v>427</v>
      </c>
      <c r="D507" s="43" t="s">
        <v>518</v>
      </c>
      <c r="E507" s="5" t="s">
        <v>401</v>
      </c>
      <c r="F507" s="3">
        <f>Ведомственная!G480</f>
        <v>0.7</v>
      </c>
      <c r="G507" s="3">
        <f>Ведомственная!H480</f>
        <v>0.4</v>
      </c>
      <c r="H507" s="3">
        <f t="shared" si="144"/>
        <v>57.142857142857153</v>
      </c>
    </row>
    <row r="508" spans="1:8" ht="30" x14ac:dyDescent="0.2">
      <c r="A508" s="21" t="s">
        <v>197</v>
      </c>
      <c r="B508" s="5" t="s">
        <v>427</v>
      </c>
      <c r="C508" s="5" t="s">
        <v>427</v>
      </c>
      <c r="D508" s="20" t="s">
        <v>198</v>
      </c>
      <c r="E508" s="5"/>
      <c r="F508" s="3">
        <f t="shared" ref="F508:G510" si="150">F509</f>
        <v>632.00000000000011</v>
      </c>
      <c r="G508" s="3">
        <f t="shared" si="150"/>
        <v>597.70000000000005</v>
      </c>
      <c r="H508" s="3">
        <f t="shared" si="144"/>
        <v>94.572784810126578</v>
      </c>
    </row>
    <row r="509" spans="1:8" x14ac:dyDescent="0.2">
      <c r="A509" s="21" t="s">
        <v>25</v>
      </c>
      <c r="B509" s="5" t="s">
        <v>427</v>
      </c>
      <c r="C509" s="5" t="s">
        <v>427</v>
      </c>
      <c r="D509" s="20" t="s">
        <v>199</v>
      </c>
      <c r="E509" s="5"/>
      <c r="F509" s="3">
        <f t="shared" si="150"/>
        <v>632.00000000000011</v>
      </c>
      <c r="G509" s="3">
        <f t="shared" si="150"/>
        <v>597.70000000000005</v>
      </c>
      <c r="H509" s="3">
        <f t="shared" si="144"/>
        <v>94.572784810126578</v>
      </c>
    </row>
    <row r="510" spans="1:8" ht="30" x14ac:dyDescent="0.2">
      <c r="A510" s="23" t="s">
        <v>190</v>
      </c>
      <c r="B510" s="5" t="s">
        <v>427</v>
      </c>
      <c r="C510" s="5" t="s">
        <v>427</v>
      </c>
      <c r="D510" s="20" t="s">
        <v>200</v>
      </c>
      <c r="E510" s="5"/>
      <c r="F510" s="3">
        <f t="shared" si="150"/>
        <v>632.00000000000011</v>
      </c>
      <c r="G510" s="3">
        <f t="shared" si="150"/>
        <v>597.70000000000005</v>
      </c>
      <c r="H510" s="3">
        <f t="shared" si="144"/>
        <v>94.572784810126578</v>
      </c>
    </row>
    <row r="511" spans="1:8" ht="45" x14ac:dyDescent="0.2">
      <c r="A511" s="23" t="s">
        <v>201</v>
      </c>
      <c r="B511" s="5" t="s">
        <v>427</v>
      </c>
      <c r="C511" s="5" t="s">
        <v>427</v>
      </c>
      <c r="D511" s="20" t="s">
        <v>202</v>
      </c>
      <c r="E511" s="5"/>
      <c r="F511" s="3">
        <f t="shared" ref="F511:G511" si="151">F512+F514</f>
        <v>632.00000000000011</v>
      </c>
      <c r="G511" s="3">
        <f t="shared" si="151"/>
        <v>597.70000000000005</v>
      </c>
      <c r="H511" s="3">
        <f t="shared" si="144"/>
        <v>94.572784810126578</v>
      </c>
    </row>
    <row r="512" spans="1:8" ht="60" x14ac:dyDescent="0.2">
      <c r="A512" s="6" t="s">
        <v>390</v>
      </c>
      <c r="B512" s="5" t="s">
        <v>427</v>
      </c>
      <c r="C512" s="5" t="s">
        <v>427</v>
      </c>
      <c r="D512" s="20" t="s">
        <v>202</v>
      </c>
      <c r="E512" s="5" t="s">
        <v>391</v>
      </c>
      <c r="F512" s="3">
        <f t="shared" ref="F512:G512" si="152">F513</f>
        <v>593.50000000000011</v>
      </c>
      <c r="G512" s="3">
        <f t="shared" si="152"/>
        <v>590.5</v>
      </c>
      <c r="H512" s="3">
        <f t="shared" si="144"/>
        <v>99.494524010109501</v>
      </c>
    </row>
    <row r="513" spans="1:8" ht="30" x14ac:dyDescent="0.2">
      <c r="A513" s="6" t="s">
        <v>392</v>
      </c>
      <c r="B513" s="5" t="s">
        <v>427</v>
      </c>
      <c r="C513" s="5" t="s">
        <v>427</v>
      </c>
      <c r="D513" s="20" t="s">
        <v>202</v>
      </c>
      <c r="E513" s="5" t="s">
        <v>393</v>
      </c>
      <c r="F513" s="3">
        <f>Ведомственная!G486</f>
        <v>593.50000000000011</v>
      </c>
      <c r="G513" s="3">
        <f>Ведомственная!H486</f>
        <v>590.5</v>
      </c>
      <c r="H513" s="3">
        <f t="shared" si="144"/>
        <v>99.494524010109501</v>
      </c>
    </row>
    <row r="514" spans="1:8" ht="30" x14ac:dyDescent="0.2">
      <c r="A514" s="6" t="s">
        <v>394</v>
      </c>
      <c r="B514" s="5" t="s">
        <v>427</v>
      </c>
      <c r="C514" s="5" t="s">
        <v>427</v>
      </c>
      <c r="D514" s="20" t="s">
        <v>202</v>
      </c>
      <c r="E514" s="5" t="s">
        <v>395</v>
      </c>
      <c r="F514" s="3">
        <f t="shared" ref="F514:G514" si="153">F515</f>
        <v>38.5</v>
      </c>
      <c r="G514" s="3">
        <f t="shared" si="153"/>
        <v>7.2</v>
      </c>
      <c r="H514" s="3">
        <f t="shared" si="144"/>
        <v>18.7012987012987</v>
      </c>
    </row>
    <row r="515" spans="1:8" ht="30" x14ac:dyDescent="0.2">
      <c r="A515" s="6" t="s">
        <v>396</v>
      </c>
      <c r="B515" s="5" t="s">
        <v>427</v>
      </c>
      <c r="C515" s="5" t="s">
        <v>427</v>
      </c>
      <c r="D515" s="20" t="s">
        <v>202</v>
      </c>
      <c r="E515" s="5" t="s">
        <v>397</v>
      </c>
      <c r="F515" s="3">
        <f>Ведомственная!G488</f>
        <v>38.5</v>
      </c>
      <c r="G515" s="3">
        <f>Ведомственная!H488</f>
        <v>7.2</v>
      </c>
      <c r="H515" s="3">
        <f t="shared" si="144"/>
        <v>18.7012987012987</v>
      </c>
    </row>
    <row r="516" spans="1:8" ht="30" x14ac:dyDescent="0.2">
      <c r="A516" s="21" t="s">
        <v>332</v>
      </c>
      <c r="B516" s="5" t="s">
        <v>427</v>
      </c>
      <c r="C516" s="5" t="s">
        <v>427</v>
      </c>
      <c r="D516" s="20" t="s">
        <v>333</v>
      </c>
      <c r="E516" s="5"/>
      <c r="F516" s="3">
        <f t="shared" ref="F516:G520" si="154">F517</f>
        <v>55036.800000000003</v>
      </c>
      <c r="G516" s="3">
        <f t="shared" si="154"/>
        <v>55036.800000000003</v>
      </c>
      <c r="H516" s="3">
        <f t="shared" si="144"/>
        <v>100</v>
      </c>
    </row>
    <row r="517" spans="1:8" x14ac:dyDescent="0.2">
      <c r="A517" s="21" t="s">
        <v>340</v>
      </c>
      <c r="B517" s="5" t="s">
        <v>427</v>
      </c>
      <c r="C517" s="5" t="s">
        <v>427</v>
      </c>
      <c r="D517" s="20" t="s">
        <v>341</v>
      </c>
      <c r="E517" s="5"/>
      <c r="F517" s="3">
        <f t="shared" si="154"/>
        <v>55036.800000000003</v>
      </c>
      <c r="G517" s="3">
        <f t="shared" si="154"/>
        <v>55036.800000000003</v>
      </c>
      <c r="H517" s="3">
        <f t="shared" si="144"/>
        <v>100</v>
      </c>
    </row>
    <row r="518" spans="1:8" ht="30" x14ac:dyDescent="0.2">
      <c r="A518" s="23" t="s">
        <v>342</v>
      </c>
      <c r="B518" s="5" t="s">
        <v>427</v>
      </c>
      <c r="C518" s="5" t="s">
        <v>427</v>
      </c>
      <c r="D518" s="20" t="s">
        <v>343</v>
      </c>
      <c r="E518" s="5"/>
      <c r="F518" s="3">
        <f t="shared" si="154"/>
        <v>55036.800000000003</v>
      </c>
      <c r="G518" s="3">
        <f t="shared" si="154"/>
        <v>55036.800000000003</v>
      </c>
      <c r="H518" s="3">
        <f t="shared" si="144"/>
        <v>100</v>
      </c>
    </row>
    <row r="519" spans="1:8" ht="30" x14ac:dyDescent="0.2">
      <c r="A519" s="23" t="s">
        <v>346</v>
      </c>
      <c r="B519" s="5" t="s">
        <v>427</v>
      </c>
      <c r="C519" s="5" t="s">
        <v>427</v>
      </c>
      <c r="D519" s="20" t="s">
        <v>347</v>
      </c>
      <c r="E519" s="30"/>
      <c r="F519" s="3">
        <f t="shared" si="154"/>
        <v>55036.800000000003</v>
      </c>
      <c r="G519" s="3">
        <f t="shared" si="154"/>
        <v>55036.800000000003</v>
      </c>
      <c r="H519" s="3">
        <f t="shared" si="144"/>
        <v>100</v>
      </c>
    </row>
    <row r="520" spans="1:8" ht="30" x14ac:dyDescent="0.2">
      <c r="A520" s="6" t="s">
        <v>415</v>
      </c>
      <c r="B520" s="5" t="s">
        <v>427</v>
      </c>
      <c r="C520" s="5" t="s">
        <v>427</v>
      </c>
      <c r="D520" s="20" t="s">
        <v>347</v>
      </c>
      <c r="E520" s="5" t="s">
        <v>429</v>
      </c>
      <c r="F520" s="3">
        <f t="shared" si="154"/>
        <v>55036.800000000003</v>
      </c>
      <c r="G520" s="3">
        <f t="shared" si="154"/>
        <v>55036.800000000003</v>
      </c>
      <c r="H520" s="3">
        <f t="shared" si="144"/>
        <v>100</v>
      </c>
    </row>
    <row r="521" spans="1:8" x14ac:dyDescent="0.2">
      <c r="A521" s="6" t="s">
        <v>416</v>
      </c>
      <c r="B521" s="5" t="s">
        <v>427</v>
      </c>
      <c r="C521" s="5" t="s">
        <v>427</v>
      </c>
      <c r="D521" s="20" t="s">
        <v>347</v>
      </c>
      <c r="E521" s="5" t="s">
        <v>430</v>
      </c>
      <c r="F521" s="3">
        <f>Ведомственная!G494</f>
        <v>55036.800000000003</v>
      </c>
      <c r="G521" s="3">
        <f>Ведомственная!H494</f>
        <v>55036.800000000003</v>
      </c>
      <c r="H521" s="3">
        <f t="shared" si="144"/>
        <v>100</v>
      </c>
    </row>
    <row r="522" spans="1:8" x14ac:dyDescent="0.2">
      <c r="A522" s="21" t="s">
        <v>378</v>
      </c>
      <c r="B522" s="5" t="s">
        <v>427</v>
      </c>
      <c r="C522" s="5" t="s">
        <v>427</v>
      </c>
      <c r="D522" s="20" t="s">
        <v>379</v>
      </c>
      <c r="E522" s="5"/>
      <c r="F522" s="3">
        <f>F523</f>
        <v>1512.5</v>
      </c>
      <c r="G522" s="3">
        <f>G523</f>
        <v>1512.6000000000001</v>
      </c>
      <c r="H522" s="3">
        <f t="shared" si="144"/>
        <v>100.00661157024796</v>
      </c>
    </row>
    <row r="523" spans="1:8" x14ac:dyDescent="0.2">
      <c r="A523" s="21" t="s">
        <v>536</v>
      </c>
      <c r="B523" s="5" t="s">
        <v>427</v>
      </c>
      <c r="C523" s="5" t="s">
        <v>427</v>
      </c>
      <c r="D523" s="20" t="s">
        <v>537</v>
      </c>
      <c r="E523" s="5"/>
      <c r="F523" s="3">
        <f>F526+F524</f>
        <v>1512.5</v>
      </c>
      <c r="G523" s="3">
        <f>G526+G524</f>
        <v>1512.6000000000001</v>
      </c>
      <c r="H523" s="3">
        <f t="shared" si="144"/>
        <v>100.00661157024796</v>
      </c>
    </row>
    <row r="524" spans="1:8" ht="30" x14ac:dyDescent="0.2">
      <c r="A524" s="6" t="s">
        <v>394</v>
      </c>
      <c r="B524" s="5" t="s">
        <v>427</v>
      </c>
      <c r="C524" s="5" t="s">
        <v>427</v>
      </c>
      <c r="D524" s="20" t="s">
        <v>537</v>
      </c>
      <c r="E524" s="5" t="s">
        <v>395</v>
      </c>
      <c r="F524" s="3">
        <f>F525</f>
        <v>6.4</v>
      </c>
      <c r="G524" s="3">
        <f>G525</f>
        <v>6.4</v>
      </c>
      <c r="H524" s="3">
        <f t="shared" si="144"/>
        <v>100</v>
      </c>
    </row>
    <row r="525" spans="1:8" ht="30" x14ac:dyDescent="0.2">
      <c r="A525" s="6" t="s">
        <v>396</v>
      </c>
      <c r="B525" s="5" t="s">
        <v>427</v>
      </c>
      <c r="C525" s="5" t="s">
        <v>427</v>
      </c>
      <c r="D525" s="20" t="s">
        <v>537</v>
      </c>
      <c r="E525" s="5" t="s">
        <v>397</v>
      </c>
      <c r="F525" s="3">
        <f>Ведомственная!G498</f>
        <v>6.4</v>
      </c>
      <c r="G525" s="3">
        <f>Ведомственная!H498</f>
        <v>6.4</v>
      </c>
      <c r="H525" s="3">
        <f t="shared" si="144"/>
        <v>100</v>
      </c>
    </row>
    <row r="526" spans="1:8" ht="30" x14ac:dyDescent="0.2">
      <c r="A526" s="6" t="s">
        <v>415</v>
      </c>
      <c r="B526" s="5" t="s">
        <v>427</v>
      </c>
      <c r="C526" s="5" t="s">
        <v>427</v>
      </c>
      <c r="D526" s="20" t="s">
        <v>537</v>
      </c>
      <c r="E526" s="5" t="s">
        <v>429</v>
      </c>
      <c r="F526" s="3">
        <f>F527</f>
        <v>1506.1</v>
      </c>
      <c r="G526" s="3">
        <f>G527</f>
        <v>1506.2</v>
      </c>
      <c r="H526" s="3">
        <f t="shared" si="144"/>
        <v>100.00663966536088</v>
      </c>
    </row>
    <row r="527" spans="1:8" x14ac:dyDescent="0.2">
      <c r="A527" s="6" t="s">
        <v>416</v>
      </c>
      <c r="B527" s="5" t="s">
        <v>427</v>
      </c>
      <c r="C527" s="5" t="s">
        <v>427</v>
      </c>
      <c r="D527" s="20" t="s">
        <v>537</v>
      </c>
      <c r="E527" s="5" t="s">
        <v>430</v>
      </c>
      <c r="F527" s="3">
        <f>Ведомственная!G500</f>
        <v>1506.1</v>
      </c>
      <c r="G527" s="3">
        <f>Ведомственная!H500</f>
        <v>1506.2</v>
      </c>
      <c r="H527" s="3">
        <f t="shared" si="144"/>
        <v>100.00663966536088</v>
      </c>
    </row>
    <row r="528" spans="1:8" ht="15.75" x14ac:dyDescent="0.25">
      <c r="A528" s="7" t="s">
        <v>444</v>
      </c>
      <c r="B528" s="8" t="s">
        <v>445</v>
      </c>
      <c r="C528" s="8"/>
      <c r="D528" s="8"/>
      <c r="E528" s="8"/>
      <c r="F528" s="9">
        <f t="shared" ref="F528:G528" si="155">F529</f>
        <v>4731.8999999999996</v>
      </c>
      <c r="G528" s="9">
        <f t="shared" si="155"/>
        <v>4677.2000000000007</v>
      </c>
      <c r="H528" s="9">
        <f t="shared" si="144"/>
        <v>98.844016145734287</v>
      </c>
    </row>
    <row r="529" spans="1:8" ht="30" x14ac:dyDescent="0.2">
      <c r="A529" s="4" t="s">
        <v>446</v>
      </c>
      <c r="B529" s="5" t="s">
        <v>445</v>
      </c>
      <c r="C529" s="5" t="s">
        <v>389</v>
      </c>
      <c r="D529" s="5"/>
      <c r="E529" s="5"/>
      <c r="F529" s="3">
        <f>F530+F541</f>
        <v>4731.8999999999996</v>
      </c>
      <c r="G529" s="3">
        <f>G530+G541</f>
        <v>4677.2000000000007</v>
      </c>
      <c r="H529" s="3">
        <f t="shared" si="144"/>
        <v>98.844016145734287</v>
      </c>
    </row>
    <row r="530" spans="1:8" x14ac:dyDescent="0.2">
      <c r="A530" s="21" t="s">
        <v>115</v>
      </c>
      <c r="B530" s="5" t="s">
        <v>445</v>
      </c>
      <c r="C530" s="5" t="s">
        <v>389</v>
      </c>
      <c r="D530" s="20" t="s">
        <v>116</v>
      </c>
      <c r="E530" s="5"/>
      <c r="F530" s="3">
        <f>F531+F536</f>
        <v>1116</v>
      </c>
      <c r="G530" s="3">
        <f>G531+G536</f>
        <v>1061.4000000000001</v>
      </c>
      <c r="H530" s="3">
        <f t="shared" si="144"/>
        <v>95.107526881720446</v>
      </c>
    </row>
    <row r="531" spans="1:8" x14ac:dyDescent="0.2">
      <c r="A531" s="21" t="s">
        <v>117</v>
      </c>
      <c r="B531" s="5" t="s">
        <v>445</v>
      </c>
      <c r="C531" s="5" t="s">
        <v>389</v>
      </c>
      <c r="D531" s="20" t="s">
        <v>118</v>
      </c>
      <c r="E531" s="5"/>
      <c r="F531" s="3">
        <f>F532</f>
        <v>433</v>
      </c>
      <c r="G531" s="3">
        <f>G532</f>
        <v>432.2</v>
      </c>
      <c r="H531" s="3">
        <f t="shared" si="144"/>
        <v>99.815242494226325</v>
      </c>
    </row>
    <row r="532" spans="1:8" ht="45" x14ac:dyDescent="0.2">
      <c r="A532" s="23" t="s">
        <v>119</v>
      </c>
      <c r="B532" s="5" t="s">
        <v>445</v>
      </c>
      <c r="C532" s="5" t="s">
        <v>389</v>
      </c>
      <c r="D532" s="20" t="s">
        <v>120</v>
      </c>
      <c r="E532" s="5"/>
      <c r="F532" s="3">
        <f t="shared" ref="F532:G532" si="156">F533</f>
        <v>433</v>
      </c>
      <c r="G532" s="3">
        <f t="shared" si="156"/>
        <v>432.2</v>
      </c>
      <c r="H532" s="3">
        <f t="shared" si="144"/>
        <v>99.815242494226325</v>
      </c>
    </row>
    <row r="533" spans="1:8" ht="30" x14ac:dyDescent="0.2">
      <c r="A533" s="26" t="s">
        <v>121</v>
      </c>
      <c r="B533" s="5" t="s">
        <v>445</v>
      </c>
      <c r="C533" s="5" t="s">
        <v>389</v>
      </c>
      <c r="D533" s="20" t="s">
        <v>122</v>
      </c>
      <c r="E533" s="5"/>
      <c r="F533" s="3">
        <f>F534</f>
        <v>433</v>
      </c>
      <c r="G533" s="3">
        <f>G534</f>
        <v>432.2</v>
      </c>
      <c r="H533" s="3">
        <f t="shared" si="144"/>
        <v>99.815242494226325</v>
      </c>
    </row>
    <row r="534" spans="1:8" ht="30" x14ac:dyDescent="0.2">
      <c r="A534" s="6" t="s">
        <v>394</v>
      </c>
      <c r="B534" s="5" t="s">
        <v>445</v>
      </c>
      <c r="C534" s="5" t="s">
        <v>389</v>
      </c>
      <c r="D534" s="20" t="s">
        <v>122</v>
      </c>
      <c r="E534" s="5" t="s">
        <v>395</v>
      </c>
      <c r="F534" s="3">
        <f t="shared" ref="F534:G534" si="157">F535</f>
        <v>433</v>
      </c>
      <c r="G534" s="3">
        <f t="shared" si="157"/>
        <v>432.2</v>
      </c>
      <c r="H534" s="3">
        <f t="shared" si="144"/>
        <v>99.815242494226325</v>
      </c>
    </row>
    <row r="535" spans="1:8" ht="30" x14ac:dyDescent="0.2">
      <c r="A535" s="6" t="s">
        <v>396</v>
      </c>
      <c r="B535" s="5" t="s">
        <v>445</v>
      </c>
      <c r="C535" s="5" t="s">
        <v>389</v>
      </c>
      <c r="D535" s="20" t="s">
        <v>122</v>
      </c>
      <c r="E535" s="5" t="s">
        <v>397</v>
      </c>
      <c r="F535" s="3">
        <f>Ведомственная!G508</f>
        <v>433</v>
      </c>
      <c r="G535" s="3">
        <f>Ведомственная!H508</f>
        <v>432.2</v>
      </c>
      <c r="H535" s="3">
        <f t="shared" si="144"/>
        <v>99.815242494226325</v>
      </c>
    </row>
    <row r="536" spans="1:8" x14ac:dyDescent="0.2">
      <c r="A536" s="21" t="s">
        <v>126</v>
      </c>
      <c r="B536" s="5" t="s">
        <v>445</v>
      </c>
      <c r="C536" s="5" t="s">
        <v>389</v>
      </c>
      <c r="D536" s="20" t="s">
        <v>127</v>
      </c>
      <c r="E536" s="5"/>
      <c r="F536" s="3">
        <f t="shared" ref="F536:G537" si="158">F537</f>
        <v>683</v>
      </c>
      <c r="G536" s="3">
        <f t="shared" si="158"/>
        <v>629.20000000000005</v>
      </c>
      <c r="H536" s="3">
        <f t="shared" si="144"/>
        <v>92.122986822840417</v>
      </c>
    </row>
    <row r="537" spans="1:8" ht="30" x14ac:dyDescent="0.2">
      <c r="A537" s="23" t="s">
        <v>128</v>
      </c>
      <c r="B537" s="5" t="s">
        <v>445</v>
      </c>
      <c r="C537" s="5" t="s">
        <v>389</v>
      </c>
      <c r="D537" s="20" t="s">
        <v>129</v>
      </c>
      <c r="E537" s="5"/>
      <c r="F537" s="3">
        <f t="shared" si="158"/>
        <v>683</v>
      </c>
      <c r="G537" s="3">
        <f t="shared" si="158"/>
        <v>629.20000000000005</v>
      </c>
      <c r="H537" s="3">
        <f t="shared" si="144"/>
        <v>92.122986822840417</v>
      </c>
    </row>
    <row r="538" spans="1:8" ht="45" x14ac:dyDescent="0.2">
      <c r="A538" s="23" t="s">
        <v>130</v>
      </c>
      <c r="B538" s="5" t="s">
        <v>445</v>
      </c>
      <c r="C538" s="5" t="s">
        <v>389</v>
      </c>
      <c r="D538" s="20" t="s">
        <v>131</v>
      </c>
      <c r="E538" s="5"/>
      <c r="F538" s="3">
        <f>F539</f>
        <v>683</v>
      </c>
      <c r="G538" s="3">
        <f>G539</f>
        <v>629.20000000000005</v>
      </c>
      <c r="H538" s="3">
        <f t="shared" si="144"/>
        <v>92.122986822840417</v>
      </c>
    </row>
    <row r="539" spans="1:8" ht="30" x14ac:dyDescent="0.2">
      <c r="A539" s="6" t="s">
        <v>394</v>
      </c>
      <c r="B539" s="5" t="s">
        <v>445</v>
      </c>
      <c r="C539" s="5" t="s">
        <v>389</v>
      </c>
      <c r="D539" s="20" t="s">
        <v>131</v>
      </c>
      <c r="E539" s="5" t="s">
        <v>395</v>
      </c>
      <c r="F539" s="3">
        <f t="shared" ref="F539:G539" si="159">F540</f>
        <v>683</v>
      </c>
      <c r="G539" s="3">
        <f t="shared" si="159"/>
        <v>629.20000000000005</v>
      </c>
      <c r="H539" s="3">
        <f t="shared" si="144"/>
        <v>92.122986822840417</v>
      </c>
    </row>
    <row r="540" spans="1:8" ht="30" x14ac:dyDescent="0.2">
      <c r="A540" s="6" t="s">
        <v>396</v>
      </c>
      <c r="B540" s="5" t="s">
        <v>445</v>
      </c>
      <c r="C540" s="5" t="s">
        <v>389</v>
      </c>
      <c r="D540" s="20" t="s">
        <v>131</v>
      </c>
      <c r="E540" s="5" t="s">
        <v>397</v>
      </c>
      <c r="F540" s="3">
        <f>Ведомственная!G513</f>
        <v>683</v>
      </c>
      <c r="G540" s="3">
        <f>Ведомственная!H513</f>
        <v>629.20000000000005</v>
      </c>
      <c r="H540" s="3">
        <f t="shared" si="144"/>
        <v>92.122986822840417</v>
      </c>
    </row>
    <row r="541" spans="1:8" x14ac:dyDescent="0.2">
      <c r="A541" s="21" t="s">
        <v>378</v>
      </c>
      <c r="B541" s="5" t="s">
        <v>445</v>
      </c>
      <c r="C541" s="5" t="s">
        <v>389</v>
      </c>
      <c r="D541" s="20" t="s">
        <v>379</v>
      </c>
      <c r="E541" s="5"/>
      <c r="F541" s="3">
        <f>F542+F545</f>
        <v>3615.9</v>
      </c>
      <c r="G541" s="3">
        <f>G542+G545</f>
        <v>3615.8</v>
      </c>
      <c r="H541" s="3">
        <f t="shared" si="144"/>
        <v>99.997234436793065</v>
      </c>
    </row>
    <row r="542" spans="1:8" x14ac:dyDescent="0.2">
      <c r="A542" s="21" t="s">
        <v>536</v>
      </c>
      <c r="B542" s="5" t="s">
        <v>445</v>
      </c>
      <c r="C542" s="5" t="s">
        <v>389</v>
      </c>
      <c r="D542" s="20" t="s">
        <v>537</v>
      </c>
      <c r="E542" s="5"/>
      <c r="F542" s="3">
        <f>F543</f>
        <v>35.5</v>
      </c>
      <c r="G542" s="3">
        <f>G543</f>
        <v>35.5</v>
      </c>
      <c r="H542" s="3">
        <f t="shared" si="144"/>
        <v>100</v>
      </c>
    </row>
    <row r="543" spans="1:8" ht="30" x14ac:dyDescent="0.2">
      <c r="A543" s="6" t="s">
        <v>415</v>
      </c>
      <c r="B543" s="5" t="s">
        <v>445</v>
      </c>
      <c r="C543" s="5" t="s">
        <v>389</v>
      </c>
      <c r="D543" s="20" t="s">
        <v>537</v>
      </c>
      <c r="E543" s="5" t="s">
        <v>429</v>
      </c>
      <c r="F543" s="3">
        <f>F544</f>
        <v>35.5</v>
      </c>
      <c r="G543" s="3">
        <f>G544</f>
        <v>35.5</v>
      </c>
      <c r="H543" s="3">
        <f t="shared" si="144"/>
        <v>100</v>
      </c>
    </row>
    <row r="544" spans="1:8" x14ac:dyDescent="0.2">
      <c r="A544" s="6" t="s">
        <v>416</v>
      </c>
      <c r="B544" s="5" t="s">
        <v>445</v>
      </c>
      <c r="C544" s="5" t="s">
        <v>389</v>
      </c>
      <c r="D544" s="20" t="s">
        <v>537</v>
      </c>
      <c r="E544" s="5" t="s">
        <v>430</v>
      </c>
      <c r="F544" s="3">
        <f>Ведомственная!G517</f>
        <v>35.5</v>
      </c>
      <c r="G544" s="3">
        <f>Ведомственная!H517</f>
        <v>35.5</v>
      </c>
      <c r="H544" s="3">
        <f t="shared" ref="H544:H595" si="160">G544/F544*100</f>
        <v>100</v>
      </c>
    </row>
    <row r="545" spans="1:8" ht="30" x14ac:dyDescent="0.2">
      <c r="A545" s="6" t="s">
        <v>535</v>
      </c>
      <c r="B545" s="5" t="s">
        <v>445</v>
      </c>
      <c r="C545" s="5" t="s">
        <v>389</v>
      </c>
      <c r="D545" s="20" t="s">
        <v>534</v>
      </c>
      <c r="E545" s="5"/>
      <c r="F545" s="3">
        <f>F546</f>
        <v>3580.4</v>
      </c>
      <c r="G545" s="3">
        <f>G546</f>
        <v>3580.3</v>
      </c>
      <c r="H545" s="3">
        <f t="shared" si="160"/>
        <v>99.997207015975874</v>
      </c>
    </row>
    <row r="546" spans="1:8" ht="30" x14ac:dyDescent="0.2">
      <c r="A546" s="6" t="s">
        <v>415</v>
      </c>
      <c r="B546" s="5" t="s">
        <v>445</v>
      </c>
      <c r="C546" s="5" t="s">
        <v>389</v>
      </c>
      <c r="D546" s="20" t="s">
        <v>534</v>
      </c>
      <c r="E546" s="5" t="s">
        <v>429</v>
      </c>
      <c r="F546" s="3">
        <f>F547</f>
        <v>3580.4</v>
      </c>
      <c r="G546" s="3">
        <f>G547</f>
        <v>3580.3</v>
      </c>
      <c r="H546" s="3">
        <f t="shared" si="160"/>
        <v>99.997207015975874</v>
      </c>
    </row>
    <row r="547" spans="1:8" x14ac:dyDescent="0.2">
      <c r="A547" s="6" t="s">
        <v>416</v>
      </c>
      <c r="B547" s="5" t="s">
        <v>445</v>
      </c>
      <c r="C547" s="5" t="s">
        <v>389</v>
      </c>
      <c r="D547" s="20" t="s">
        <v>534</v>
      </c>
      <c r="E547" s="5" t="s">
        <v>430</v>
      </c>
      <c r="F547" s="3">
        <f>Ведомственная!G520</f>
        <v>3580.4</v>
      </c>
      <c r="G547" s="3">
        <f>Ведомственная!H520</f>
        <v>3580.3</v>
      </c>
      <c r="H547" s="3">
        <f t="shared" si="160"/>
        <v>99.997207015975874</v>
      </c>
    </row>
    <row r="548" spans="1:8" ht="15.75" x14ac:dyDescent="0.25">
      <c r="A548" s="7" t="s">
        <v>447</v>
      </c>
      <c r="B548" s="8" t="s">
        <v>448</v>
      </c>
      <c r="C548" s="8"/>
      <c r="D548" s="8"/>
      <c r="E548" s="8"/>
      <c r="F548" s="9">
        <f>F549+F609+F701+F730+F743</f>
        <v>1550808.9</v>
      </c>
      <c r="G548" s="9">
        <f>G549+G609+G701+G730+G743</f>
        <v>1470767.3</v>
      </c>
      <c r="H548" s="9">
        <f t="shared" si="160"/>
        <v>94.83871932899018</v>
      </c>
    </row>
    <row r="549" spans="1:8" x14ac:dyDescent="0.2">
      <c r="A549" s="4" t="s">
        <v>449</v>
      </c>
      <c r="B549" s="5" t="s">
        <v>448</v>
      </c>
      <c r="C549" s="5" t="s">
        <v>387</v>
      </c>
      <c r="D549" s="5"/>
      <c r="E549" s="5"/>
      <c r="F549" s="3">
        <f>F550+F566+F585+F594+F605</f>
        <v>510840.19999999995</v>
      </c>
      <c r="G549" s="3">
        <f>G550+G566+G585+G594+G605</f>
        <v>498265.2</v>
      </c>
      <c r="H549" s="3">
        <f t="shared" si="160"/>
        <v>97.538369141661136</v>
      </c>
    </row>
    <row r="550" spans="1:8" x14ac:dyDescent="0.2">
      <c r="A550" s="21" t="s">
        <v>30</v>
      </c>
      <c r="B550" s="5" t="s">
        <v>448</v>
      </c>
      <c r="C550" s="5" t="s">
        <v>387</v>
      </c>
      <c r="D550" s="20" t="s">
        <v>31</v>
      </c>
      <c r="E550" s="5"/>
      <c r="F550" s="11">
        <f t="shared" ref="F550:G550" si="161">F551</f>
        <v>475602.6</v>
      </c>
      <c r="G550" s="11">
        <f t="shared" si="161"/>
        <v>472820.30000000005</v>
      </c>
      <c r="H550" s="3">
        <f t="shared" si="160"/>
        <v>99.414994787665179</v>
      </c>
    </row>
    <row r="551" spans="1:8" x14ac:dyDescent="0.2">
      <c r="A551" s="21" t="s">
        <v>32</v>
      </c>
      <c r="B551" s="5" t="s">
        <v>448</v>
      </c>
      <c r="C551" s="5" t="s">
        <v>387</v>
      </c>
      <c r="D551" s="20" t="s">
        <v>33</v>
      </c>
      <c r="E551" s="5"/>
      <c r="F551" s="11">
        <f>F552+F556</f>
        <v>475602.6</v>
      </c>
      <c r="G551" s="11">
        <f>G552+G556</f>
        <v>472820.30000000005</v>
      </c>
      <c r="H551" s="3">
        <f t="shared" si="160"/>
        <v>99.414994787665179</v>
      </c>
    </row>
    <row r="552" spans="1:8" ht="30" x14ac:dyDescent="0.2">
      <c r="A552" s="21" t="s">
        <v>34</v>
      </c>
      <c r="B552" s="5" t="s">
        <v>448</v>
      </c>
      <c r="C552" s="5" t="s">
        <v>387</v>
      </c>
      <c r="D552" s="20" t="s">
        <v>505</v>
      </c>
      <c r="E552" s="5"/>
      <c r="F552" s="11">
        <f t="shared" ref="F552:G554" si="162">F553</f>
        <v>2100</v>
      </c>
      <c r="G552" s="11">
        <f t="shared" si="162"/>
        <v>1367.3</v>
      </c>
      <c r="H552" s="3">
        <f t="shared" si="160"/>
        <v>65.109523809523807</v>
      </c>
    </row>
    <row r="553" spans="1:8" ht="45" x14ac:dyDescent="0.2">
      <c r="A553" s="6" t="s">
        <v>622</v>
      </c>
      <c r="B553" s="5" t="s">
        <v>448</v>
      </c>
      <c r="C553" s="5" t="s">
        <v>387</v>
      </c>
      <c r="D553" s="20" t="s">
        <v>620</v>
      </c>
      <c r="E553" s="5"/>
      <c r="F553" s="11">
        <f t="shared" si="162"/>
        <v>2100</v>
      </c>
      <c r="G553" s="11">
        <f t="shared" si="162"/>
        <v>1367.3</v>
      </c>
      <c r="H553" s="3">
        <f t="shared" si="160"/>
        <v>65.109523809523807</v>
      </c>
    </row>
    <row r="554" spans="1:8" ht="30" x14ac:dyDescent="0.2">
      <c r="A554" s="6" t="s">
        <v>415</v>
      </c>
      <c r="B554" s="5" t="s">
        <v>448</v>
      </c>
      <c r="C554" s="5" t="s">
        <v>387</v>
      </c>
      <c r="D554" s="20" t="s">
        <v>620</v>
      </c>
      <c r="E554" s="5" t="s">
        <v>429</v>
      </c>
      <c r="F554" s="11">
        <f t="shared" si="162"/>
        <v>2100</v>
      </c>
      <c r="G554" s="11">
        <f t="shared" si="162"/>
        <v>1367.3</v>
      </c>
      <c r="H554" s="3">
        <f t="shared" si="160"/>
        <v>65.109523809523807</v>
      </c>
    </row>
    <row r="555" spans="1:8" x14ac:dyDescent="0.2">
      <c r="A555" s="6" t="s">
        <v>416</v>
      </c>
      <c r="B555" s="5" t="s">
        <v>448</v>
      </c>
      <c r="C555" s="5" t="s">
        <v>387</v>
      </c>
      <c r="D555" s="20" t="s">
        <v>620</v>
      </c>
      <c r="E555" s="5" t="s">
        <v>430</v>
      </c>
      <c r="F555" s="11">
        <f>Ведомственная!G794</f>
        <v>2100</v>
      </c>
      <c r="G555" s="11">
        <f>Ведомственная!H794</f>
        <v>1367.3</v>
      </c>
      <c r="H555" s="3">
        <f t="shared" si="160"/>
        <v>65.109523809523807</v>
      </c>
    </row>
    <row r="556" spans="1:8" ht="45" x14ac:dyDescent="0.2">
      <c r="A556" s="21" t="s">
        <v>36</v>
      </c>
      <c r="B556" s="5" t="s">
        <v>448</v>
      </c>
      <c r="C556" s="5" t="s">
        <v>387</v>
      </c>
      <c r="D556" s="20" t="s">
        <v>35</v>
      </c>
      <c r="E556" s="5"/>
      <c r="F556" s="11">
        <f t="shared" ref="F556:G556" si="163">F557+F560+F563</f>
        <v>473502.6</v>
      </c>
      <c r="G556" s="11">
        <f t="shared" si="163"/>
        <v>471453.00000000006</v>
      </c>
      <c r="H556" s="3">
        <f t="shared" si="160"/>
        <v>99.567140708414286</v>
      </c>
    </row>
    <row r="557" spans="1:8" ht="45" x14ac:dyDescent="0.2">
      <c r="A557" s="24" t="s">
        <v>40</v>
      </c>
      <c r="B557" s="5" t="s">
        <v>448</v>
      </c>
      <c r="C557" s="5" t="s">
        <v>387</v>
      </c>
      <c r="D557" s="20" t="s">
        <v>506</v>
      </c>
      <c r="E557" s="5"/>
      <c r="F557" s="11">
        <f t="shared" ref="F557:G558" si="164">F558</f>
        <v>137716.6</v>
      </c>
      <c r="G557" s="11">
        <f t="shared" si="164"/>
        <v>137438.39999999999</v>
      </c>
      <c r="H557" s="3">
        <f t="shared" si="160"/>
        <v>99.797990946625163</v>
      </c>
    </row>
    <row r="558" spans="1:8" ht="30" x14ac:dyDescent="0.2">
      <c r="A558" s="6" t="s">
        <v>415</v>
      </c>
      <c r="B558" s="5" t="s">
        <v>448</v>
      </c>
      <c r="C558" s="5" t="s">
        <v>387</v>
      </c>
      <c r="D558" s="20" t="s">
        <v>506</v>
      </c>
      <c r="E558" s="5" t="s">
        <v>429</v>
      </c>
      <c r="F558" s="11">
        <f t="shared" si="164"/>
        <v>137716.6</v>
      </c>
      <c r="G558" s="11">
        <f t="shared" si="164"/>
        <v>137438.39999999999</v>
      </c>
      <c r="H558" s="3">
        <f t="shared" si="160"/>
        <v>99.797990946625163</v>
      </c>
    </row>
    <row r="559" spans="1:8" x14ac:dyDescent="0.2">
      <c r="A559" s="6" t="s">
        <v>416</v>
      </c>
      <c r="B559" s="5" t="s">
        <v>448</v>
      </c>
      <c r="C559" s="5" t="s">
        <v>387</v>
      </c>
      <c r="D559" s="20" t="s">
        <v>506</v>
      </c>
      <c r="E559" s="5" t="s">
        <v>430</v>
      </c>
      <c r="F559" s="11">
        <f>Ведомственная!G798</f>
        <v>137716.6</v>
      </c>
      <c r="G559" s="11">
        <f>Ведомственная!H798</f>
        <v>137438.39999999999</v>
      </c>
      <c r="H559" s="3">
        <f t="shared" si="160"/>
        <v>99.797990946625163</v>
      </c>
    </row>
    <row r="560" spans="1:8" ht="105" x14ac:dyDescent="0.2">
      <c r="A560" s="23" t="s">
        <v>37</v>
      </c>
      <c r="B560" s="5" t="s">
        <v>448</v>
      </c>
      <c r="C560" s="5" t="s">
        <v>387</v>
      </c>
      <c r="D560" s="20" t="s">
        <v>507</v>
      </c>
      <c r="E560" s="5"/>
      <c r="F560" s="11">
        <f t="shared" ref="F560:G561" si="165">F561</f>
        <v>332851</v>
      </c>
      <c r="G560" s="11">
        <f t="shared" si="165"/>
        <v>331165.90000000002</v>
      </c>
      <c r="H560" s="3">
        <f t="shared" si="160"/>
        <v>99.493737438072898</v>
      </c>
    </row>
    <row r="561" spans="1:8" ht="30" x14ac:dyDescent="0.2">
      <c r="A561" s="6" t="s">
        <v>415</v>
      </c>
      <c r="B561" s="5" t="s">
        <v>448</v>
      </c>
      <c r="C561" s="5" t="s">
        <v>387</v>
      </c>
      <c r="D561" s="20" t="s">
        <v>507</v>
      </c>
      <c r="E561" s="5" t="s">
        <v>429</v>
      </c>
      <c r="F561" s="11">
        <f t="shared" si="165"/>
        <v>332851</v>
      </c>
      <c r="G561" s="11">
        <f t="shared" si="165"/>
        <v>331165.90000000002</v>
      </c>
      <c r="H561" s="3">
        <f t="shared" si="160"/>
        <v>99.493737438072898</v>
      </c>
    </row>
    <row r="562" spans="1:8" x14ac:dyDescent="0.2">
      <c r="A562" s="6" t="s">
        <v>416</v>
      </c>
      <c r="B562" s="5" t="s">
        <v>448</v>
      </c>
      <c r="C562" s="5" t="s">
        <v>387</v>
      </c>
      <c r="D562" s="20" t="s">
        <v>507</v>
      </c>
      <c r="E562" s="5" t="s">
        <v>430</v>
      </c>
      <c r="F562" s="11">
        <f>Ведомственная!G801</f>
        <v>332851</v>
      </c>
      <c r="G562" s="11">
        <f>Ведомственная!H801</f>
        <v>331165.90000000002</v>
      </c>
      <c r="H562" s="3">
        <f t="shared" si="160"/>
        <v>99.493737438072898</v>
      </c>
    </row>
    <row r="563" spans="1:8" ht="90" x14ac:dyDescent="0.2">
      <c r="A563" s="23" t="s">
        <v>38</v>
      </c>
      <c r="B563" s="5" t="s">
        <v>448</v>
      </c>
      <c r="C563" s="5" t="s">
        <v>387</v>
      </c>
      <c r="D563" s="20" t="s">
        <v>508</v>
      </c>
      <c r="E563" s="30"/>
      <c r="F563" s="11">
        <f t="shared" ref="F563:G564" si="166">F564</f>
        <v>2935</v>
      </c>
      <c r="G563" s="11">
        <f t="shared" si="166"/>
        <v>2848.7</v>
      </c>
      <c r="H563" s="3">
        <f t="shared" si="160"/>
        <v>97.059625212947182</v>
      </c>
    </row>
    <row r="564" spans="1:8" ht="30" x14ac:dyDescent="0.2">
      <c r="A564" s="6" t="s">
        <v>415</v>
      </c>
      <c r="B564" s="5" t="s">
        <v>448</v>
      </c>
      <c r="C564" s="5" t="s">
        <v>387</v>
      </c>
      <c r="D564" s="20" t="s">
        <v>508</v>
      </c>
      <c r="E564" s="5" t="s">
        <v>429</v>
      </c>
      <c r="F564" s="11">
        <f t="shared" si="166"/>
        <v>2935</v>
      </c>
      <c r="G564" s="11">
        <f t="shared" si="166"/>
        <v>2848.7</v>
      </c>
      <c r="H564" s="3">
        <f t="shared" si="160"/>
        <v>97.059625212947182</v>
      </c>
    </row>
    <row r="565" spans="1:8" ht="30" x14ac:dyDescent="0.2">
      <c r="A565" s="6" t="s">
        <v>460</v>
      </c>
      <c r="B565" s="5" t="s">
        <v>448</v>
      </c>
      <c r="C565" s="5" t="s">
        <v>387</v>
      </c>
      <c r="D565" s="20" t="s">
        <v>508</v>
      </c>
      <c r="E565" s="5" t="s">
        <v>461</v>
      </c>
      <c r="F565" s="11">
        <f>Ведомственная!G804</f>
        <v>2935</v>
      </c>
      <c r="G565" s="11">
        <f>Ведомственная!H804</f>
        <v>2848.7</v>
      </c>
      <c r="H565" s="3">
        <f t="shared" si="160"/>
        <v>97.059625212947182</v>
      </c>
    </row>
    <row r="566" spans="1:8" ht="30" x14ac:dyDescent="0.2">
      <c r="A566" s="21" t="s">
        <v>132</v>
      </c>
      <c r="B566" s="5" t="s">
        <v>448</v>
      </c>
      <c r="C566" s="5" t="s">
        <v>387</v>
      </c>
      <c r="D566" s="20" t="s">
        <v>133</v>
      </c>
      <c r="E566" s="5"/>
      <c r="F566" s="3">
        <f t="shared" ref="F566:G566" si="167">F575+F580+F567</f>
        <v>12919.100000000002</v>
      </c>
      <c r="G566" s="3">
        <f t="shared" si="167"/>
        <v>12597.5</v>
      </c>
      <c r="H566" s="3">
        <f t="shared" si="160"/>
        <v>97.510662507450192</v>
      </c>
    </row>
    <row r="567" spans="1:8" ht="30" x14ac:dyDescent="0.2">
      <c r="A567" s="21" t="s">
        <v>134</v>
      </c>
      <c r="B567" s="5" t="s">
        <v>448</v>
      </c>
      <c r="C567" s="5" t="s">
        <v>387</v>
      </c>
      <c r="D567" s="20" t="s">
        <v>135</v>
      </c>
      <c r="E567" s="5"/>
      <c r="F567" s="3">
        <f t="shared" ref="F567:G573" si="168">F568</f>
        <v>12810.100000000002</v>
      </c>
      <c r="G567" s="3">
        <f t="shared" si="168"/>
        <v>12594.2</v>
      </c>
      <c r="H567" s="3">
        <f t="shared" si="160"/>
        <v>98.314611127157463</v>
      </c>
    </row>
    <row r="568" spans="1:8" ht="45" x14ac:dyDescent="0.2">
      <c r="A568" s="23" t="s">
        <v>136</v>
      </c>
      <c r="B568" s="5" t="s">
        <v>448</v>
      </c>
      <c r="C568" s="5" t="s">
        <v>387</v>
      </c>
      <c r="D568" s="20" t="s">
        <v>137</v>
      </c>
      <c r="E568" s="5"/>
      <c r="F568" s="3">
        <f>F572+F569</f>
        <v>12810.100000000002</v>
      </c>
      <c r="G568" s="3">
        <f>G572+G569</f>
        <v>12594.2</v>
      </c>
      <c r="H568" s="3">
        <f t="shared" si="160"/>
        <v>98.314611127157463</v>
      </c>
    </row>
    <row r="569" spans="1:8" ht="75" x14ac:dyDescent="0.2">
      <c r="A569" s="21" t="s">
        <v>519</v>
      </c>
      <c r="B569" s="5" t="s">
        <v>448</v>
      </c>
      <c r="C569" s="5" t="s">
        <v>387</v>
      </c>
      <c r="D569" s="20" t="s">
        <v>138</v>
      </c>
      <c r="E569" s="5"/>
      <c r="F569" s="3">
        <f t="shared" ref="F569:G570" si="169">F570</f>
        <v>1740.7</v>
      </c>
      <c r="G569" s="3">
        <f t="shared" si="169"/>
        <v>1677.2</v>
      </c>
      <c r="H569" s="3">
        <f t="shared" si="160"/>
        <v>96.352042281840639</v>
      </c>
    </row>
    <row r="570" spans="1:8" ht="30" x14ac:dyDescent="0.2">
      <c r="A570" s="6" t="s">
        <v>415</v>
      </c>
      <c r="B570" s="5" t="s">
        <v>448</v>
      </c>
      <c r="C570" s="5" t="s">
        <v>387</v>
      </c>
      <c r="D570" s="20" t="s">
        <v>138</v>
      </c>
      <c r="E570" s="5" t="s">
        <v>429</v>
      </c>
      <c r="F570" s="3">
        <f t="shared" si="169"/>
        <v>1740.7</v>
      </c>
      <c r="G570" s="3">
        <f t="shared" si="169"/>
        <v>1677.2</v>
      </c>
      <c r="H570" s="3">
        <f t="shared" si="160"/>
        <v>96.352042281840639</v>
      </c>
    </row>
    <row r="571" spans="1:8" x14ac:dyDescent="0.2">
      <c r="A571" s="6" t="s">
        <v>416</v>
      </c>
      <c r="B571" s="5" t="s">
        <v>448</v>
      </c>
      <c r="C571" s="5" t="s">
        <v>387</v>
      </c>
      <c r="D571" s="20" t="s">
        <v>138</v>
      </c>
      <c r="E571" s="5" t="s">
        <v>430</v>
      </c>
      <c r="F571" s="3">
        <f>Ведомственная!G810</f>
        <v>1740.7</v>
      </c>
      <c r="G571" s="3">
        <f>Ведомственная!H810</f>
        <v>1677.2</v>
      </c>
      <c r="H571" s="3">
        <f t="shared" si="160"/>
        <v>96.352042281840639</v>
      </c>
    </row>
    <row r="572" spans="1:8" x14ac:dyDescent="0.2">
      <c r="A572" s="6" t="s">
        <v>482</v>
      </c>
      <c r="B572" s="5" t="s">
        <v>448</v>
      </c>
      <c r="C572" s="5" t="s">
        <v>387</v>
      </c>
      <c r="D572" s="20" t="s">
        <v>481</v>
      </c>
      <c r="E572" s="5"/>
      <c r="F572" s="3">
        <f t="shared" si="168"/>
        <v>11069.400000000001</v>
      </c>
      <c r="G572" s="3">
        <f t="shared" si="168"/>
        <v>10917</v>
      </c>
      <c r="H572" s="3">
        <f t="shared" si="160"/>
        <v>98.623231611469436</v>
      </c>
    </row>
    <row r="573" spans="1:8" ht="30" x14ac:dyDescent="0.2">
      <c r="A573" s="6" t="s">
        <v>415</v>
      </c>
      <c r="B573" s="5" t="s">
        <v>448</v>
      </c>
      <c r="C573" s="5" t="s">
        <v>387</v>
      </c>
      <c r="D573" s="20" t="s">
        <v>481</v>
      </c>
      <c r="E573" s="5" t="s">
        <v>429</v>
      </c>
      <c r="F573" s="3">
        <f t="shared" si="168"/>
        <v>11069.400000000001</v>
      </c>
      <c r="G573" s="3">
        <f t="shared" si="168"/>
        <v>10917</v>
      </c>
      <c r="H573" s="3">
        <f t="shared" si="160"/>
        <v>98.623231611469436</v>
      </c>
    </row>
    <row r="574" spans="1:8" x14ac:dyDescent="0.2">
      <c r="A574" s="6" t="s">
        <v>416</v>
      </c>
      <c r="B574" s="5" t="s">
        <v>448</v>
      </c>
      <c r="C574" s="5" t="s">
        <v>387</v>
      </c>
      <c r="D574" s="20" t="s">
        <v>481</v>
      </c>
      <c r="E574" s="5" t="s">
        <v>430</v>
      </c>
      <c r="F574" s="3">
        <f>Ведомственная!G813</f>
        <v>11069.400000000001</v>
      </c>
      <c r="G574" s="3">
        <f>Ведомственная!H813</f>
        <v>10917</v>
      </c>
      <c r="H574" s="3">
        <f t="shared" si="160"/>
        <v>98.623231611469436</v>
      </c>
    </row>
    <row r="575" spans="1:8" ht="30" x14ac:dyDescent="0.2">
      <c r="A575" s="6" t="s">
        <v>611</v>
      </c>
      <c r="B575" s="5" t="s">
        <v>448</v>
      </c>
      <c r="C575" s="5" t="s">
        <v>387</v>
      </c>
      <c r="D575" s="20" t="s">
        <v>156</v>
      </c>
      <c r="E575" s="5"/>
      <c r="F575" s="3">
        <f t="shared" ref="F575:G578" si="170">F576</f>
        <v>95</v>
      </c>
      <c r="G575" s="3">
        <f t="shared" si="170"/>
        <v>3.3</v>
      </c>
      <c r="H575" s="3">
        <f t="shared" si="160"/>
        <v>3.4736842105263155</v>
      </c>
    </row>
    <row r="576" spans="1:8" ht="30" x14ac:dyDescent="0.2">
      <c r="A576" s="23" t="s">
        <v>157</v>
      </c>
      <c r="B576" s="5" t="s">
        <v>448</v>
      </c>
      <c r="C576" s="5" t="s">
        <v>387</v>
      </c>
      <c r="D576" s="20" t="s">
        <v>158</v>
      </c>
      <c r="E576" s="5"/>
      <c r="F576" s="3">
        <f t="shared" si="170"/>
        <v>95</v>
      </c>
      <c r="G576" s="3">
        <f t="shared" si="170"/>
        <v>3.3</v>
      </c>
      <c r="H576" s="3">
        <f t="shared" si="160"/>
        <v>3.4736842105263155</v>
      </c>
    </row>
    <row r="577" spans="1:8" ht="30" x14ac:dyDescent="0.2">
      <c r="A577" s="26" t="s">
        <v>159</v>
      </c>
      <c r="B577" s="5" t="s">
        <v>448</v>
      </c>
      <c r="C577" s="5" t="s">
        <v>387</v>
      </c>
      <c r="D577" s="20" t="s">
        <v>160</v>
      </c>
      <c r="E577" s="5"/>
      <c r="F577" s="3">
        <f t="shared" si="170"/>
        <v>95</v>
      </c>
      <c r="G577" s="3">
        <f t="shared" si="170"/>
        <v>3.3</v>
      </c>
      <c r="H577" s="3">
        <f t="shared" si="160"/>
        <v>3.4736842105263155</v>
      </c>
    </row>
    <row r="578" spans="1:8" ht="30" x14ac:dyDescent="0.2">
      <c r="A578" s="6" t="s">
        <v>415</v>
      </c>
      <c r="B578" s="5" t="s">
        <v>448</v>
      </c>
      <c r="C578" s="5" t="s">
        <v>387</v>
      </c>
      <c r="D578" s="20" t="s">
        <v>160</v>
      </c>
      <c r="E578" s="5" t="s">
        <v>429</v>
      </c>
      <c r="F578" s="3">
        <f t="shared" si="170"/>
        <v>95</v>
      </c>
      <c r="G578" s="3">
        <f t="shared" si="170"/>
        <v>3.3</v>
      </c>
      <c r="H578" s="3">
        <f t="shared" si="160"/>
        <v>3.4736842105263155</v>
      </c>
    </row>
    <row r="579" spans="1:8" x14ac:dyDescent="0.2">
      <c r="A579" s="6" t="s">
        <v>416</v>
      </c>
      <c r="B579" s="5" t="s">
        <v>448</v>
      </c>
      <c r="C579" s="5" t="s">
        <v>387</v>
      </c>
      <c r="D579" s="20" t="s">
        <v>160</v>
      </c>
      <c r="E579" s="5" t="s">
        <v>430</v>
      </c>
      <c r="F579" s="3">
        <f>Ведомственная!G818</f>
        <v>95</v>
      </c>
      <c r="G579" s="3">
        <f>Ведомственная!H818</f>
        <v>3.3</v>
      </c>
      <c r="H579" s="3">
        <f t="shared" si="160"/>
        <v>3.4736842105263155</v>
      </c>
    </row>
    <row r="580" spans="1:8" ht="30" x14ac:dyDescent="0.2">
      <c r="A580" s="21" t="s">
        <v>161</v>
      </c>
      <c r="B580" s="5" t="s">
        <v>448</v>
      </c>
      <c r="C580" s="5" t="s">
        <v>387</v>
      </c>
      <c r="D580" s="20" t="s">
        <v>162</v>
      </c>
      <c r="E580" s="5"/>
      <c r="F580" s="3">
        <f t="shared" ref="F580:G583" si="171">F581</f>
        <v>14</v>
      </c>
      <c r="G580" s="3">
        <f t="shared" si="171"/>
        <v>0</v>
      </c>
      <c r="H580" s="3">
        <f t="shared" si="160"/>
        <v>0</v>
      </c>
    </row>
    <row r="581" spans="1:8" ht="60" x14ac:dyDescent="0.2">
      <c r="A581" s="23" t="s">
        <v>163</v>
      </c>
      <c r="B581" s="5" t="s">
        <v>448</v>
      </c>
      <c r="C581" s="5" t="s">
        <v>387</v>
      </c>
      <c r="D581" s="20" t="s">
        <v>164</v>
      </c>
      <c r="E581" s="5"/>
      <c r="F581" s="3">
        <f t="shared" si="171"/>
        <v>14</v>
      </c>
      <c r="G581" s="3">
        <f t="shared" si="171"/>
        <v>0</v>
      </c>
      <c r="H581" s="3">
        <f t="shared" si="160"/>
        <v>0</v>
      </c>
    </row>
    <row r="582" spans="1:8" ht="45" x14ac:dyDescent="0.2">
      <c r="A582" s="23" t="s">
        <v>165</v>
      </c>
      <c r="B582" s="5" t="s">
        <v>448</v>
      </c>
      <c r="C582" s="5" t="s">
        <v>387</v>
      </c>
      <c r="D582" s="20" t="s">
        <v>166</v>
      </c>
      <c r="E582" s="5"/>
      <c r="F582" s="3">
        <f t="shared" si="171"/>
        <v>14</v>
      </c>
      <c r="G582" s="3">
        <f t="shared" si="171"/>
        <v>0</v>
      </c>
      <c r="H582" s="3">
        <f t="shared" si="160"/>
        <v>0</v>
      </c>
    </row>
    <row r="583" spans="1:8" ht="30" x14ac:dyDescent="0.2">
      <c r="A583" s="6" t="s">
        <v>415</v>
      </c>
      <c r="B583" s="5" t="s">
        <v>448</v>
      </c>
      <c r="C583" s="5" t="s">
        <v>387</v>
      </c>
      <c r="D583" s="20" t="s">
        <v>166</v>
      </c>
      <c r="E583" s="5" t="s">
        <v>429</v>
      </c>
      <c r="F583" s="3">
        <f t="shared" si="171"/>
        <v>14</v>
      </c>
      <c r="G583" s="3">
        <f t="shared" si="171"/>
        <v>0</v>
      </c>
      <c r="H583" s="3">
        <f t="shared" si="160"/>
        <v>0</v>
      </c>
    </row>
    <row r="584" spans="1:8" x14ac:dyDescent="0.2">
      <c r="A584" s="6" t="s">
        <v>416</v>
      </c>
      <c r="B584" s="5" t="s">
        <v>448</v>
      </c>
      <c r="C584" s="5" t="s">
        <v>387</v>
      </c>
      <c r="D584" s="20" t="s">
        <v>166</v>
      </c>
      <c r="E584" s="5" t="s">
        <v>430</v>
      </c>
      <c r="F584" s="3">
        <f>Ведомственная!G823</f>
        <v>14</v>
      </c>
      <c r="G584" s="3">
        <f>Ведомственная!H823</f>
        <v>0</v>
      </c>
      <c r="H584" s="3">
        <f t="shared" si="160"/>
        <v>0</v>
      </c>
    </row>
    <row r="585" spans="1:8" ht="30" x14ac:dyDescent="0.2">
      <c r="A585" s="21" t="s">
        <v>296</v>
      </c>
      <c r="B585" s="5" t="s">
        <v>448</v>
      </c>
      <c r="C585" s="5" t="s">
        <v>387</v>
      </c>
      <c r="D585" s="20" t="s">
        <v>297</v>
      </c>
      <c r="E585" s="5"/>
      <c r="F585" s="3">
        <f t="shared" ref="F585:G586" si="172">F586</f>
        <v>194.2</v>
      </c>
      <c r="G585" s="3">
        <f t="shared" si="172"/>
        <v>145.30000000000001</v>
      </c>
      <c r="H585" s="3">
        <f t="shared" si="160"/>
        <v>74.819773429454187</v>
      </c>
    </row>
    <row r="586" spans="1:8" ht="45" x14ac:dyDescent="0.2">
      <c r="A586" s="21" t="s">
        <v>304</v>
      </c>
      <c r="B586" s="5" t="s">
        <v>448</v>
      </c>
      <c r="C586" s="5" t="s">
        <v>387</v>
      </c>
      <c r="D586" s="20" t="s">
        <v>305</v>
      </c>
      <c r="E586" s="5"/>
      <c r="F586" s="3">
        <f t="shared" si="172"/>
        <v>194.2</v>
      </c>
      <c r="G586" s="3">
        <f t="shared" si="172"/>
        <v>145.30000000000001</v>
      </c>
      <c r="H586" s="3">
        <f t="shared" si="160"/>
        <v>74.819773429454187</v>
      </c>
    </row>
    <row r="587" spans="1:8" x14ac:dyDescent="0.2">
      <c r="A587" s="21" t="s">
        <v>314</v>
      </c>
      <c r="B587" s="5" t="s">
        <v>448</v>
      </c>
      <c r="C587" s="5" t="s">
        <v>387</v>
      </c>
      <c r="D587" s="20" t="s">
        <v>315</v>
      </c>
      <c r="E587" s="30"/>
      <c r="F587" s="3">
        <f>F588+F591</f>
        <v>194.2</v>
      </c>
      <c r="G587" s="3">
        <f>G588+G591</f>
        <v>145.30000000000001</v>
      </c>
      <c r="H587" s="3">
        <f t="shared" si="160"/>
        <v>74.819773429454187</v>
      </c>
    </row>
    <row r="588" spans="1:8" ht="75" x14ac:dyDescent="0.2">
      <c r="A588" s="25" t="s">
        <v>318</v>
      </c>
      <c r="B588" s="5" t="s">
        <v>448</v>
      </c>
      <c r="C588" s="5" t="s">
        <v>387</v>
      </c>
      <c r="D588" s="20" t="s">
        <v>319</v>
      </c>
      <c r="E588" s="30"/>
      <c r="F588" s="3">
        <f t="shared" ref="F588:G589" si="173">F589</f>
        <v>68.400000000000006</v>
      </c>
      <c r="G588" s="3">
        <f t="shared" si="173"/>
        <v>19.5</v>
      </c>
      <c r="H588" s="3">
        <f t="shared" si="160"/>
        <v>28.508771929824562</v>
      </c>
    </row>
    <row r="589" spans="1:8" ht="30" x14ac:dyDescent="0.2">
      <c r="A589" s="6" t="s">
        <v>415</v>
      </c>
      <c r="B589" s="5" t="s">
        <v>448</v>
      </c>
      <c r="C589" s="5" t="s">
        <v>387</v>
      </c>
      <c r="D589" s="20" t="s">
        <v>319</v>
      </c>
      <c r="E589" s="5">
        <v>600</v>
      </c>
      <c r="F589" s="3">
        <f t="shared" si="173"/>
        <v>68.400000000000006</v>
      </c>
      <c r="G589" s="3">
        <f t="shared" si="173"/>
        <v>19.5</v>
      </c>
      <c r="H589" s="3">
        <f t="shared" si="160"/>
        <v>28.508771929824562</v>
      </c>
    </row>
    <row r="590" spans="1:8" x14ac:dyDescent="0.2">
      <c r="A590" s="6" t="s">
        <v>416</v>
      </c>
      <c r="B590" s="5" t="s">
        <v>448</v>
      </c>
      <c r="C590" s="5" t="s">
        <v>387</v>
      </c>
      <c r="D590" s="20" t="s">
        <v>319</v>
      </c>
      <c r="E590" s="5">
        <v>610</v>
      </c>
      <c r="F590" s="3">
        <f>Ведомственная!G829</f>
        <v>68.400000000000006</v>
      </c>
      <c r="G590" s="3">
        <f>Ведомственная!H829</f>
        <v>19.5</v>
      </c>
      <c r="H590" s="3">
        <f t="shared" si="160"/>
        <v>28.508771929824562</v>
      </c>
    </row>
    <row r="591" spans="1:8" ht="75" x14ac:dyDescent="0.2">
      <c r="A591" s="25" t="s">
        <v>316</v>
      </c>
      <c r="B591" s="5" t="s">
        <v>448</v>
      </c>
      <c r="C591" s="5" t="s">
        <v>387</v>
      </c>
      <c r="D591" s="20" t="s">
        <v>317</v>
      </c>
      <c r="E591" s="30"/>
      <c r="F591" s="3">
        <f t="shared" ref="F591:G592" si="174">F592</f>
        <v>125.8</v>
      </c>
      <c r="G591" s="3">
        <f t="shared" si="174"/>
        <v>125.8</v>
      </c>
      <c r="H591" s="3">
        <f t="shared" si="160"/>
        <v>100</v>
      </c>
    </row>
    <row r="592" spans="1:8" ht="30" x14ac:dyDescent="0.2">
      <c r="A592" s="6" t="s">
        <v>415</v>
      </c>
      <c r="B592" s="5" t="s">
        <v>448</v>
      </c>
      <c r="C592" s="5" t="s">
        <v>387</v>
      </c>
      <c r="D592" s="20" t="s">
        <v>317</v>
      </c>
      <c r="E592" s="39">
        <v>600</v>
      </c>
      <c r="F592" s="3">
        <f t="shared" si="174"/>
        <v>125.8</v>
      </c>
      <c r="G592" s="3">
        <f t="shared" si="174"/>
        <v>125.8</v>
      </c>
      <c r="H592" s="3">
        <f t="shared" si="160"/>
        <v>100</v>
      </c>
    </row>
    <row r="593" spans="1:8" x14ac:dyDescent="0.2">
      <c r="A593" s="6" t="s">
        <v>416</v>
      </c>
      <c r="B593" s="5" t="s">
        <v>448</v>
      </c>
      <c r="C593" s="5" t="s">
        <v>387</v>
      </c>
      <c r="D593" s="20" t="s">
        <v>317</v>
      </c>
      <c r="E593" s="39">
        <v>610</v>
      </c>
      <c r="F593" s="3">
        <f>Ведомственная!G832</f>
        <v>125.8</v>
      </c>
      <c r="G593" s="3">
        <f>Ведомственная!H832</f>
        <v>125.8</v>
      </c>
      <c r="H593" s="3">
        <f t="shared" si="160"/>
        <v>100</v>
      </c>
    </row>
    <row r="594" spans="1:8" ht="30" x14ac:dyDescent="0.2">
      <c r="A594" s="21" t="s">
        <v>352</v>
      </c>
      <c r="B594" s="5" t="s">
        <v>448</v>
      </c>
      <c r="C594" s="5" t="s">
        <v>387</v>
      </c>
      <c r="D594" s="20" t="s">
        <v>353</v>
      </c>
      <c r="E594" s="5"/>
      <c r="F594" s="3">
        <f t="shared" ref="F594:G595" si="175">F595</f>
        <v>9422.1999999999989</v>
      </c>
      <c r="G594" s="3">
        <f t="shared" si="175"/>
        <v>0</v>
      </c>
      <c r="H594" s="3">
        <f t="shared" si="160"/>
        <v>0</v>
      </c>
    </row>
    <row r="595" spans="1:8" ht="30" x14ac:dyDescent="0.2">
      <c r="A595" s="21" t="s">
        <v>354</v>
      </c>
      <c r="B595" s="5" t="s">
        <v>448</v>
      </c>
      <c r="C595" s="5" t="s">
        <v>387</v>
      </c>
      <c r="D595" s="20" t="s">
        <v>355</v>
      </c>
      <c r="E595" s="5"/>
      <c r="F595" s="3">
        <f t="shared" si="175"/>
        <v>9422.1999999999989</v>
      </c>
      <c r="G595" s="3">
        <f t="shared" si="175"/>
        <v>0</v>
      </c>
      <c r="H595" s="3">
        <f t="shared" si="160"/>
        <v>0</v>
      </c>
    </row>
    <row r="596" spans="1:8" ht="30" x14ac:dyDescent="0.2">
      <c r="A596" s="25" t="s">
        <v>356</v>
      </c>
      <c r="B596" s="5" t="s">
        <v>448</v>
      </c>
      <c r="C596" s="5" t="s">
        <v>387</v>
      </c>
      <c r="D596" s="20" t="s">
        <v>357</v>
      </c>
      <c r="E596" s="5"/>
      <c r="F596" s="3">
        <f>F602+F597</f>
        <v>9422.1999999999989</v>
      </c>
      <c r="G596" s="3">
        <f>G602+G597</f>
        <v>0</v>
      </c>
      <c r="H596" s="3">
        <f t="shared" ref="H596:H653" si="176">G596/F596*100</f>
        <v>0</v>
      </c>
    </row>
    <row r="597" spans="1:8" ht="30" x14ac:dyDescent="0.2">
      <c r="A597" s="6" t="s">
        <v>624</v>
      </c>
      <c r="B597" s="5" t="s">
        <v>448</v>
      </c>
      <c r="C597" s="5" t="s">
        <v>387</v>
      </c>
      <c r="D597" s="20" t="s">
        <v>623</v>
      </c>
      <c r="E597" s="5"/>
      <c r="F597" s="3">
        <f>F600+F598</f>
        <v>122.19999999999999</v>
      </c>
      <c r="G597" s="3">
        <f>G600+G598</f>
        <v>0</v>
      </c>
      <c r="H597" s="3">
        <f t="shared" si="176"/>
        <v>0</v>
      </c>
    </row>
    <row r="598" spans="1:8" ht="30" x14ac:dyDescent="0.2">
      <c r="A598" s="6" t="s">
        <v>394</v>
      </c>
      <c r="B598" s="5" t="s">
        <v>448</v>
      </c>
      <c r="C598" s="5" t="s">
        <v>387</v>
      </c>
      <c r="D598" s="20" t="s">
        <v>623</v>
      </c>
      <c r="E598" s="5" t="s">
        <v>395</v>
      </c>
      <c r="F598" s="3">
        <f>F599</f>
        <v>22.9</v>
      </c>
      <c r="G598" s="3">
        <f>G599</f>
        <v>0</v>
      </c>
      <c r="H598" s="3">
        <f t="shared" si="176"/>
        <v>0</v>
      </c>
    </row>
    <row r="599" spans="1:8" ht="30" x14ac:dyDescent="0.2">
      <c r="A599" s="6" t="s">
        <v>396</v>
      </c>
      <c r="B599" s="5" t="s">
        <v>448</v>
      </c>
      <c r="C599" s="5" t="s">
        <v>387</v>
      </c>
      <c r="D599" s="20" t="s">
        <v>623</v>
      </c>
      <c r="E599" s="5" t="s">
        <v>397</v>
      </c>
      <c r="F599" s="3">
        <f>Ведомственная!G528</f>
        <v>22.9</v>
      </c>
      <c r="G599" s="3">
        <f>Ведомственная!H528</f>
        <v>0</v>
      </c>
      <c r="H599" s="3">
        <f t="shared" si="176"/>
        <v>0</v>
      </c>
    </row>
    <row r="600" spans="1:8" ht="30" x14ac:dyDescent="0.2">
      <c r="A600" s="6" t="s">
        <v>438</v>
      </c>
      <c r="B600" s="5" t="s">
        <v>448</v>
      </c>
      <c r="C600" s="5" t="s">
        <v>387</v>
      </c>
      <c r="D600" s="20" t="s">
        <v>623</v>
      </c>
      <c r="E600" s="5" t="s">
        <v>439</v>
      </c>
      <c r="F600" s="3">
        <f>F601</f>
        <v>99.3</v>
      </c>
      <c r="G600" s="3">
        <f>G601</f>
        <v>0</v>
      </c>
      <c r="H600" s="3">
        <f t="shared" si="176"/>
        <v>0</v>
      </c>
    </row>
    <row r="601" spans="1:8" x14ac:dyDescent="0.2">
      <c r="A601" s="6" t="s">
        <v>440</v>
      </c>
      <c r="B601" s="5" t="s">
        <v>448</v>
      </c>
      <c r="C601" s="5" t="s">
        <v>387</v>
      </c>
      <c r="D601" s="20" t="s">
        <v>623</v>
      </c>
      <c r="E601" s="5" t="s">
        <v>441</v>
      </c>
      <c r="F601" s="3">
        <f>Ведомственная!G530</f>
        <v>99.3</v>
      </c>
      <c r="G601" s="3">
        <f>Ведомственная!H530</f>
        <v>0</v>
      </c>
      <c r="H601" s="3">
        <f t="shared" si="176"/>
        <v>0</v>
      </c>
    </row>
    <row r="602" spans="1:8" ht="30" x14ac:dyDescent="0.2">
      <c r="A602" s="25" t="s">
        <v>358</v>
      </c>
      <c r="B602" s="5" t="s">
        <v>448</v>
      </c>
      <c r="C602" s="5" t="s">
        <v>387</v>
      </c>
      <c r="D602" s="20" t="s">
        <v>359</v>
      </c>
      <c r="E602" s="5"/>
      <c r="F602" s="3">
        <f t="shared" ref="F602:G603" si="177">F603</f>
        <v>9299.9999999999982</v>
      </c>
      <c r="G602" s="3">
        <f t="shared" si="177"/>
        <v>0</v>
      </c>
      <c r="H602" s="3">
        <f t="shared" si="176"/>
        <v>0</v>
      </c>
    </row>
    <row r="603" spans="1:8" ht="30" x14ac:dyDescent="0.2">
      <c r="A603" s="6" t="s">
        <v>438</v>
      </c>
      <c r="B603" s="5" t="s">
        <v>448</v>
      </c>
      <c r="C603" s="5" t="s">
        <v>387</v>
      </c>
      <c r="D603" s="20" t="s">
        <v>359</v>
      </c>
      <c r="E603" s="5" t="s">
        <v>439</v>
      </c>
      <c r="F603" s="3">
        <f t="shared" si="177"/>
        <v>9299.9999999999982</v>
      </c>
      <c r="G603" s="3">
        <f t="shared" si="177"/>
        <v>0</v>
      </c>
      <c r="H603" s="3">
        <f t="shared" si="176"/>
        <v>0</v>
      </c>
    </row>
    <row r="604" spans="1:8" x14ac:dyDescent="0.2">
      <c r="A604" s="6" t="s">
        <v>440</v>
      </c>
      <c r="B604" s="5" t="s">
        <v>448</v>
      </c>
      <c r="C604" s="5" t="s">
        <v>387</v>
      </c>
      <c r="D604" s="20" t="s">
        <v>359</v>
      </c>
      <c r="E604" s="5" t="s">
        <v>441</v>
      </c>
      <c r="F604" s="3">
        <f>Ведомственная!G533</f>
        <v>9299.9999999999982</v>
      </c>
      <c r="G604" s="3">
        <f>Ведомственная!H533</f>
        <v>0</v>
      </c>
      <c r="H604" s="3">
        <f t="shared" si="176"/>
        <v>0</v>
      </c>
    </row>
    <row r="605" spans="1:8" x14ac:dyDescent="0.2">
      <c r="A605" s="21" t="s">
        <v>378</v>
      </c>
      <c r="B605" s="5" t="s">
        <v>448</v>
      </c>
      <c r="C605" s="5" t="s">
        <v>387</v>
      </c>
      <c r="D605" s="20" t="s">
        <v>379</v>
      </c>
      <c r="E605" s="5"/>
      <c r="F605" s="3">
        <f t="shared" ref="F605:G607" si="178">F606</f>
        <v>12702.1</v>
      </c>
      <c r="G605" s="3">
        <f t="shared" si="178"/>
        <v>12702.1</v>
      </c>
      <c r="H605" s="3">
        <f t="shared" si="176"/>
        <v>100</v>
      </c>
    </row>
    <row r="606" spans="1:8" x14ac:dyDescent="0.2">
      <c r="A606" s="21" t="s">
        <v>536</v>
      </c>
      <c r="B606" s="5" t="s">
        <v>448</v>
      </c>
      <c r="C606" s="5" t="s">
        <v>387</v>
      </c>
      <c r="D606" s="20" t="s">
        <v>537</v>
      </c>
      <c r="E606" s="5"/>
      <c r="F606" s="3">
        <f t="shared" si="178"/>
        <v>12702.1</v>
      </c>
      <c r="G606" s="3">
        <f t="shared" si="178"/>
        <v>12702.1</v>
      </c>
      <c r="H606" s="3">
        <f t="shared" si="176"/>
        <v>100</v>
      </c>
    </row>
    <row r="607" spans="1:8" ht="30" x14ac:dyDescent="0.2">
      <c r="A607" s="6" t="s">
        <v>415</v>
      </c>
      <c r="B607" s="5" t="s">
        <v>448</v>
      </c>
      <c r="C607" s="5" t="s">
        <v>387</v>
      </c>
      <c r="D607" s="20" t="s">
        <v>537</v>
      </c>
      <c r="E607" s="5" t="s">
        <v>429</v>
      </c>
      <c r="F607" s="3">
        <f t="shared" si="178"/>
        <v>12702.1</v>
      </c>
      <c r="G607" s="3">
        <f t="shared" si="178"/>
        <v>12702.1</v>
      </c>
      <c r="H607" s="3">
        <f t="shared" si="176"/>
        <v>100</v>
      </c>
    </row>
    <row r="608" spans="1:8" x14ac:dyDescent="0.2">
      <c r="A608" s="6" t="s">
        <v>416</v>
      </c>
      <c r="B608" s="5" t="s">
        <v>448</v>
      </c>
      <c r="C608" s="5" t="s">
        <v>387</v>
      </c>
      <c r="D608" s="20" t="s">
        <v>537</v>
      </c>
      <c r="E608" s="5" t="s">
        <v>430</v>
      </c>
      <c r="F608" s="3">
        <f>Ведомственная!G836</f>
        <v>12702.1</v>
      </c>
      <c r="G608" s="3">
        <f>Ведомственная!H836</f>
        <v>12702.1</v>
      </c>
      <c r="H608" s="3">
        <f t="shared" si="176"/>
        <v>100</v>
      </c>
    </row>
    <row r="609" spans="1:8" x14ac:dyDescent="0.2">
      <c r="A609" s="4" t="s">
        <v>450</v>
      </c>
      <c r="B609" s="5" t="s">
        <v>448</v>
      </c>
      <c r="C609" s="5" t="s">
        <v>405</v>
      </c>
      <c r="D609" s="20"/>
      <c r="E609" s="5"/>
      <c r="F609" s="3">
        <f>F610+F650+F675+F684+F695+F669</f>
        <v>893455.2</v>
      </c>
      <c r="G609" s="3">
        <f>G610+G650+G675+G684+G695+G669</f>
        <v>826882.7</v>
      </c>
      <c r="H609" s="3">
        <f t="shared" si="176"/>
        <v>92.548870945068103</v>
      </c>
    </row>
    <row r="610" spans="1:8" x14ac:dyDescent="0.2">
      <c r="A610" s="21" t="s">
        <v>30</v>
      </c>
      <c r="B610" s="5" t="s">
        <v>448</v>
      </c>
      <c r="C610" s="5" t="s">
        <v>405</v>
      </c>
      <c r="D610" s="20" t="s">
        <v>31</v>
      </c>
      <c r="E610" s="5"/>
      <c r="F610" s="11">
        <f>F611+F645</f>
        <v>545115.79999999993</v>
      </c>
      <c r="G610" s="11">
        <f>G611+G645</f>
        <v>531713.30000000005</v>
      </c>
      <c r="H610" s="3">
        <f t="shared" si="176"/>
        <v>97.541348095212086</v>
      </c>
    </row>
    <row r="611" spans="1:8" x14ac:dyDescent="0.2">
      <c r="A611" s="21" t="s">
        <v>41</v>
      </c>
      <c r="B611" s="5" t="s">
        <v>448</v>
      </c>
      <c r="C611" s="5" t="s">
        <v>405</v>
      </c>
      <c r="D611" s="20" t="s">
        <v>42</v>
      </c>
      <c r="E611" s="5"/>
      <c r="F611" s="3">
        <f t="shared" ref="F611:G611" si="179">F612+F622+F641</f>
        <v>544809.79999999993</v>
      </c>
      <c r="G611" s="3">
        <f t="shared" si="179"/>
        <v>531713.30000000005</v>
      </c>
      <c r="H611" s="3">
        <f t="shared" si="176"/>
        <v>97.596133549726915</v>
      </c>
    </row>
    <row r="612" spans="1:8" ht="30" x14ac:dyDescent="0.2">
      <c r="A612" s="21" t="s">
        <v>43</v>
      </c>
      <c r="B612" s="5" t="s">
        <v>448</v>
      </c>
      <c r="C612" s="5" t="s">
        <v>405</v>
      </c>
      <c r="D612" s="20" t="s">
        <v>44</v>
      </c>
      <c r="E612" s="5"/>
      <c r="F612" s="3">
        <f>F613+F619+F616</f>
        <v>496628.6</v>
      </c>
      <c r="G612" s="3">
        <f>G613+G619+G616</f>
        <v>490864.4</v>
      </c>
      <c r="H612" s="3">
        <f t="shared" si="176"/>
        <v>98.839333860353605</v>
      </c>
    </row>
    <row r="613" spans="1:8" ht="45" x14ac:dyDescent="0.2">
      <c r="A613" s="21" t="s">
        <v>47</v>
      </c>
      <c r="B613" s="5" t="s">
        <v>448</v>
      </c>
      <c r="C613" s="5" t="s">
        <v>405</v>
      </c>
      <c r="D613" s="20" t="s">
        <v>48</v>
      </c>
      <c r="E613" s="5"/>
      <c r="F613" s="3">
        <f t="shared" ref="F613:G614" si="180">F614</f>
        <v>60136.599999999991</v>
      </c>
      <c r="G613" s="3">
        <f t="shared" si="180"/>
        <v>59117</v>
      </c>
      <c r="H613" s="3">
        <f t="shared" si="176"/>
        <v>98.304526694226155</v>
      </c>
    </row>
    <row r="614" spans="1:8" ht="30" x14ac:dyDescent="0.2">
      <c r="A614" s="6" t="s">
        <v>415</v>
      </c>
      <c r="B614" s="5" t="s">
        <v>448</v>
      </c>
      <c r="C614" s="5" t="s">
        <v>405</v>
      </c>
      <c r="D614" s="20" t="s">
        <v>48</v>
      </c>
      <c r="E614" s="5" t="s">
        <v>429</v>
      </c>
      <c r="F614" s="3">
        <f t="shared" si="180"/>
        <v>60136.599999999991</v>
      </c>
      <c r="G614" s="3">
        <f t="shared" si="180"/>
        <v>59117</v>
      </c>
      <c r="H614" s="3">
        <f t="shared" si="176"/>
        <v>98.304526694226155</v>
      </c>
    </row>
    <row r="615" spans="1:8" x14ac:dyDescent="0.2">
      <c r="A615" s="6" t="s">
        <v>416</v>
      </c>
      <c r="B615" s="5" t="s">
        <v>448</v>
      </c>
      <c r="C615" s="5" t="s">
        <v>405</v>
      </c>
      <c r="D615" s="20" t="s">
        <v>48</v>
      </c>
      <c r="E615" s="5" t="s">
        <v>430</v>
      </c>
      <c r="F615" s="3">
        <f>Ведомственная!G843</f>
        <v>60136.599999999991</v>
      </c>
      <c r="G615" s="3">
        <f>Ведомственная!H843</f>
        <v>59117</v>
      </c>
      <c r="H615" s="3">
        <f t="shared" si="176"/>
        <v>98.304526694226155</v>
      </c>
    </row>
    <row r="616" spans="1:8" ht="210" x14ac:dyDescent="0.2">
      <c r="A616" s="6" t="s">
        <v>585</v>
      </c>
      <c r="B616" s="5" t="s">
        <v>448</v>
      </c>
      <c r="C616" s="5" t="s">
        <v>405</v>
      </c>
      <c r="D616" s="20" t="s">
        <v>586</v>
      </c>
      <c r="E616" s="5"/>
      <c r="F616" s="3">
        <f>F617</f>
        <v>6614</v>
      </c>
      <c r="G616" s="3">
        <f>G617</f>
        <v>6131.4</v>
      </c>
      <c r="H616" s="3">
        <f t="shared" si="176"/>
        <v>92.703356516480184</v>
      </c>
    </row>
    <row r="617" spans="1:8" ht="30" x14ac:dyDescent="0.2">
      <c r="A617" s="6" t="s">
        <v>415</v>
      </c>
      <c r="B617" s="5" t="s">
        <v>448</v>
      </c>
      <c r="C617" s="5" t="s">
        <v>405</v>
      </c>
      <c r="D617" s="20" t="s">
        <v>586</v>
      </c>
      <c r="E617" s="5" t="s">
        <v>429</v>
      </c>
      <c r="F617" s="3">
        <f>F618</f>
        <v>6614</v>
      </c>
      <c r="G617" s="3">
        <f>G618</f>
        <v>6131.4</v>
      </c>
      <c r="H617" s="3">
        <f t="shared" si="176"/>
        <v>92.703356516480184</v>
      </c>
    </row>
    <row r="618" spans="1:8" x14ac:dyDescent="0.2">
      <c r="A618" s="6" t="s">
        <v>416</v>
      </c>
      <c r="B618" s="5" t="s">
        <v>448</v>
      </c>
      <c r="C618" s="5" t="s">
        <v>405</v>
      </c>
      <c r="D618" s="20" t="s">
        <v>586</v>
      </c>
      <c r="E618" s="5" t="s">
        <v>430</v>
      </c>
      <c r="F618" s="3">
        <f>Ведомственная!G846</f>
        <v>6614</v>
      </c>
      <c r="G618" s="3">
        <f>Ведомственная!H846</f>
        <v>6131.4</v>
      </c>
      <c r="H618" s="3">
        <f t="shared" si="176"/>
        <v>92.703356516480184</v>
      </c>
    </row>
    <row r="619" spans="1:8" ht="165" x14ac:dyDescent="0.2">
      <c r="A619" s="23" t="s">
        <v>45</v>
      </c>
      <c r="B619" s="5" t="s">
        <v>448</v>
      </c>
      <c r="C619" s="5" t="s">
        <v>405</v>
      </c>
      <c r="D619" s="20" t="s">
        <v>46</v>
      </c>
      <c r="E619" s="5"/>
      <c r="F619" s="3">
        <f t="shared" ref="F619:G620" si="181">F620</f>
        <v>429878</v>
      </c>
      <c r="G619" s="3">
        <f t="shared" si="181"/>
        <v>425616</v>
      </c>
      <c r="H619" s="3">
        <f t="shared" si="176"/>
        <v>99.008555915864505</v>
      </c>
    </row>
    <row r="620" spans="1:8" ht="30" x14ac:dyDescent="0.2">
      <c r="A620" s="6" t="s">
        <v>415</v>
      </c>
      <c r="B620" s="5" t="s">
        <v>448</v>
      </c>
      <c r="C620" s="5" t="s">
        <v>405</v>
      </c>
      <c r="D620" s="20" t="s">
        <v>46</v>
      </c>
      <c r="E620" s="5" t="s">
        <v>429</v>
      </c>
      <c r="F620" s="3">
        <f t="shared" si="181"/>
        <v>429878</v>
      </c>
      <c r="G620" s="3">
        <f t="shared" si="181"/>
        <v>425616</v>
      </c>
      <c r="H620" s="3">
        <f t="shared" si="176"/>
        <v>99.008555915864505</v>
      </c>
    </row>
    <row r="621" spans="1:8" x14ac:dyDescent="0.2">
      <c r="A621" s="6" t="s">
        <v>416</v>
      </c>
      <c r="B621" s="5" t="s">
        <v>448</v>
      </c>
      <c r="C621" s="5" t="s">
        <v>405</v>
      </c>
      <c r="D621" s="20" t="s">
        <v>46</v>
      </c>
      <c r="E621" s="5" t="s">
        <v>430</v>
      </c>
      <c r="F621" s="3">
        <f>Ведомственная!G849</f>
        <v>429878</v>
      </c>
      <c r="G621" s="3">
        <f>Ведомственная!H849</f>
        <v>425616</v>
      </c>
      <c r="H621" s="3">
        <f t="shared" si="176"/>
        <v>99.008555915864505</v>
      </c>
    </row>
    <row r="622" spans="1:8" ht="75" x14ac:dyDescent="0.2">
      <c r="A622" s="21" t="s">
        <v>49</v>
      </c>
      <c r="B622" s="5" t="s">
        <v>448</v>
      </c>
      <c r="C622" s="5" t="s">
        <v>405</v>
      </c>
      <c r="D622" s="20" t="s">
        <v>50</v>
      </c>
      <c r="E622" s="5"/>
      <c r="F622" s="3">
        <f>F626+F635+F629+F623+F638+F632</f>
        <v>47521.2</v>
      </c>
      <c r="G622" s="3">
        <f>G626+G635+G629+G623+G638+G632</f>
        <v>40254.400000000001</v>
      </c>
      <c r="H622" s="3">
        <f t="shared" si="176"/>
        <v>84.708298611987914</v>
      </c>
    </row>
    <row r="623" spans="1:8" ht="165" x14ac:dyDescent="0.2">
      <c r="A623" s="6" t="s">
        <v>587</v>
      </c>
      <c r="B623" s="5" t="s">
        <v>448</v>
      </c>
      <c r="C623" s="5" t="s">
        <v>405</v>
      </c>
      <c r="D623" s="20" t="s">
        <v>588</v>
      </c>
      <c r="E623" s="5"/>
      <c r="F623" s="3">
        <f>F624</f>
        <v>9099</v>
      </c>
      <c r="G623" s="3">
        <f>G624</f>
        <v>9081.7999999999993</v>
      </c>
      <c r="H623" s="3">
        <f t="shared" si="176"/>
        <v>99.810968238267932</v>
      </c>
    </row>
    <row r="624" spans="1:8" ht="30" x14ac:dyDescent="0.2">
      <c r="A624" s="6" t="s">
        <v>394</v>
      </c>
      <c r="B624" s="5" t="s">
        <v>448</v>
      </c>
      <c r="C624" s="5" t="s">
        <v>405</v>
      </c>
      <c r="D624" s="20" t="s">
        <v>588</v>
      </c>
      <c r="E624" s="5" t="s">
        <v>395</v>
      </c>
      <c r="F624" s="3">
        <f>F625</f>
        <v>9099</v>
      </c>
      <c r="G624" s="3">
        <f>G625</f>
        <v>9081.7999999999993</v>
      </c>
      <c r="H624" s="3">
        <f t="shared" si="176"/>
        <v>99.810968238267932</v>
      </c>
    </row>
    <row r="625" spans="1:8" ht="30" x14ac:dyDescent="0.2">
      <c r="A625" s="6" t="s">
        <v>396</v>
      </c>
      <c r="B625" s="5" t="s">
        <v>448</v>
      </c>
      <c r="C625" s="5" t="s">
        <v>405</v>
      </c>
      <c r="D625" s="20" t="s">
        <v>588</v>
      </c>
      <c r="E625" s="5" t="s">
        <v>397</v>
      </c>
      <c r="F625" s="3">
        <f>Ведомственная!G853</f>
        <v>9099</v>
      </c>
      <c r="G625" s="3">
        <f>Ведомственная!H853</f>
        <v>9081.7999999999993</v>
      </c>
      <c r="H625" s="3">
        <f t="shared" si="176"/>
        <v>99.810968238267932</v>
      </c>
    </row>
    <row r="626" spans="1:8" ht="120" x14ac:dyDescent="0.2">
      <c r="A626" s="23" t="s">
        <v>52</v>
      </c>
      <c r="B626" s="5" t="s">
        <v>448</v>
      </c>
      <c r="C626" s="5" t="s">
        <v>405</v>
      </c>
      <c r="D626" s="20" t="s">
        <v>53</v>
      </c>
      <c r="E626" s="5"/>
      <c r="F626" s="3">
        <f t="shared" ref="F626:G627" si="182">F627</f>
        <v>9077</v>
      </c>
      <c r="G626" s="3">
        <f t="shared" si="182"/>
        <v>9076.2999999999993</v>
      </c>
      <c r="H626" s="3">
        <f t="shared" si="176"/>
        <v>99.992288200947442</v>
      </c>
    </row>
    <row r="627" spans="1:8" ht="30" x14ac:dyDescent="0.2">
      <c r="A627" s="6" t="s">
        <v>415</v>
      </c>
      <c r="B627" s="5" t="s">
        <v>448</v>
      </c>
      <c r="C627" s="5" t="s">
        <v>405</v>
      </c>
      <c r="D627" s="20" t="s">
        <v>53</v>
      </c>
      <c r="E627" s="5" t="s">
        <v>429</v>
      </c>
      <c r="F627" s="3">
        <f t="shared" si="182"/>
        <v>9077</v>
      </c>
      <c r="G627" s="3">
        <f t="shared" si="182"/>
        <v>9076.2999999999993</v>
      </c>
      <c r="H627" s="3">
        <f t="shared" si="176"/>
        <v>99.992288200947442</v>
      </c>
    </row>
    <row r="628" spans="1:8" x14ac:dyDescent="0.2">
      <c r="A628" s="6" t="s">
        <v>416</v>
      </c>
      <c r="B628" s="5" t="s">
        <v>448</v>
      </c>
      <c r="C628" s="5" t="s">
        <v>405</v>
      </c>
      <c r="D628" s="20" t="s">
        <v>53</v>
      </c>
      <c r="E628" s="5" t="s">
        <v>430</v>
      </c>
      <c r="F628" s="3">
        <f>Ведомственная!G856</f>
        <v>9077</v>
      </c>
      <c r="G628" s="3">
        <f>Ведомственная!H856</f>
        <v>9076.2999999999993</v>
      </c>
      <c r="H628" s="3">
        <f t="shared" si="176"/>
        <v>99.992288200947442</v>
      </c>
    </row>
    <row r="629" spans="1:8" ht="75" x14ac:dyDescent="0.2">
      <c r="A629" s="23" t="s">
        <v>58</v>
      </c>
      <c r="B629" s="5" t="s">
        <v>448</v>
      </c>
      <c r="C629" s="5" t="s">
        <v>405</v>
      </c>
      <c r="D629" s="20" t="s">
        <v>57</v>
      </c>
      <c r="E629" s="5"/>
      <c r="F629" s="3">
        <f t="shared" ref="F629:G630" si="183">F630</f>
        <v>8</v>
      </c>
      <c r="G629" s="3">
        <f t="shared" si="183"/>
        <v>0</v>
      </c>
      <c r="H629" s="3">
        <f t="shared" si="176"/>
        <v>0</v>
      </c>
    </row>
    <row r="630" spans="1:8" ht="30" x14ac:dyDescent="0.2">
      <c r="A630" s="6" t="s">
        <v>415</v>
      </c>
      <c r="B630" s="5" t="s">
        <v>448</v>
      </c>
      <c r="C630" s="5" t="s">
        <v>405</v>
      </c>
      <c r="D630" s="20" t="s">
        <v>57</v>
      </c>
      <c r="E630" s="5" t="s">
        <v>429</v>
      </c>
      <c r="F630" s="3">
        <f t="shared" si="183"/>
        <v>8</v>
      </c>
      <c r="G630" s="3">
        <f t="shared" si="183"/>
        <v>0</v>
      </c>
      <c r="H630" s="3">
        <f t="shared" si="176"/>
        <v>0</v>
      </c>
    </row>
    <row r="631" spans="1:8" x14ac:dyDescent="0.2">
      <c r="A631" s="6" t="s">
        <v>416</v>
      </c>
      <c r="B631" s="5" t="s">
        <v>448</v>
      </c>
      <c r="C631" s="5" t="s">
        <v>405</v>
      </c>
      <c r="D631" s="20" t="s">
        <v>57</v>
      </c>
      <c r="E631" s="5" t="s">
        <v>430</v>
      </c>
      <c r="F631" s="3">
        <f>Ведомственная!G859</f>
        <v>8</v>
      </c>
      <c r="G631" s="3">
        <f>Ведомственная!H859</f>
        <v>0</v>
      </c>
      <c r="H631" s="3">
        <f t="shared" si="176"/>
        <v>0</v>
      </c>
    </row>
    <row r="632" spans="1:8" ht="180" x14ac:dyDescent="0.2">
      <c r="A632" s="6" t="s">
        <v>592</v>
      </c>
      <c r="B632" s="5" t="s">
        <v>448</v>
      </c>
      <c r="C632" s="5" t="s">
        <v>405</v>
      </c>
      <c r="D632" s="20" t="s">
        <v>591</v>
      </c>
      <c r="E632" s="5"/>
      <c r="F632" s="3">
        <f>F633</f>
        <v>11075.1</v>
      </c>
      <c r="G632" s="3">
        <f>G633</f>
        <v>6910.4</v>
      </c>
      <c r="H632" s="3">
        <f t="shared" si="176"/>
        <v>62.395824868398478</v>
      </c>
    </row>
    <row r="633" spans="1:8" ht="30" x14ac:dyDescent="0.2">
      <c r="A633" s="6" t="s">
        <v>394</v>
      </c>
      <c r="B633" s="5" t="s">
        <v>448</v>
      </c>
      <c r="C633" s="5" t="s">
        <v>405</v>
      </c>
      <c r="D633" s="20" t="s">
        <v>591</v>
      </c>
      <c r="E633" s="5" t="s">
        <v>395</v>
      </c>
      <c r="F633" s="3">
        <f>F634</f>
        <v>11075.1</v>
      </c>
      <c r="G633" s="3">
        <f>G634</f>
        <v>6910.4</v>
      </c>
      <c r="H633" s="3">
        <f t="shared" si="176"/>
        <v>62.395824868398478</v>
      </c>
    </row>
    <row r="634" spans="1:8" ht="30" x14ac:dyDescent="0.2">
      <c r="A634" s="6" t="s">
        <v>396</v>
      </c>
      <c r="B634" s="5" t="s">
        <v>448</v>
      </c>
      <c r="C634" s="5" t="s">
        <v>405</v>
      </c>
      <c r="D634" s="20" t="s">
        <v>591</v>
      </c>
      <c r="E634" s="5" t="s">
        <v>397</v>
      </c>
      <c r="F634" s="3">
        <f>Ведомственная!G862</f>
        <v>11075.1</v>
      </c>
      <c r="G634" s="3">
        <f>Ведомственная!H862</f>
        <v>6910.4</v>
      </c>
      <c r="H634" s="3">
        <f t="shared" si="176"/>
        <v>62.395824868398478</v>
      </c>
    </row>
    <row r="635" spans="1:8" ht="120" x14ac:dyDescent="0.2">
      <c r="A635" s="23" t="s">
        <v>54</v>
      </c>
      <c r="B635" s="5" t="s">
        <v>448</v>
      </c>
      <c r="C635" s="5" t="s">
        <v>405</v>
      </c>
      <c r="D635" s="20" t="s">
        <v>55</v>
      </c>
      <c r="E635" s="5"/>
      <c r="F635" s="3">
        <f t="shared" ref="F635:G636" si="184">F636</f>
        <v>4420</v>
      </c>
      <c r="G635" s="3">
        <f t="shared" si="184"/>
        <v>4372.3999999999996</v>
      </c>
      <c r="H635" s="3">
        <f t="shared" si="176"/>
        <v>98.92307692307692</v>
      </c>
    </row>
    <row r="636" spans="1:8" ht="30" x14ac:dyDescent="0.2">
      <c r="A636" s="6" t="s">
        <v>415</v>
      </c>
      <c r="B636" s="5" t="s">
        <v>448</v>
      </c>
      <c r="C636" s="5" t="s">
        <v>405</v>
      </c>
      <c r="D636" s="20" t="s">
        <v>55</v>
      </c>
      <c r="E636" s="5" t="s">
        <v>429</v>
      </c>
      <c r="F636" s="3">
        <f t="shared" si="184"/>
        <v>4420</v>
      </c>
      <c r="G636" s="3">
        <f t="shared" si="184"/>
        <v>4372.3999999999996</v>
      </c>
      <c r="H636" s="3">
        <f t="shared" si="176"/>
        <v>98.92307692307692</v>
      </c>
    </row>
    <row r="637" spans="1:8" x14ac:dyDescent="0.2">
      <c r="A637" s="6" t="s">
        <v>416</v>
      </c>
      <c r="B637" s="5" t="s">
        <v>448</v>
      </c>
      <c r="C637" s="5" t="s">
        <v>405</v>
      </c>
      <c r="D637" s="20" t="s">
        <v>55</v>
      </c>
      <c r="E637" s="5" t="s">
        <v>430</v>
      </c>
      <c r="F637" s="3">
        <f>Ведомственная!G865</f>
        <v>4420</v>
      </c>
      <c r="G637" s="3">
        <f>Ведомственная!H865</f>
        <v>4372.3999999999996</v>
      </c>
      <c r="H637" s="3">
        <f t="shared" si="176"/>
        <v>98.92307692307692</v>
      </c>
    </row>
    <row r="638" spans="1:8" ht="45" x14ac:dyDescent="0.2">
      <c r="A638" s="6" t="s">
        <v>589</v>
      </c>
      <c r="B638" s="5" t="s">
        <v>448</v>
      </c>
      <c r="C638" s="5" t="s">
        <v>405</v>
      </c>
      <c r="D638" s="20" t="s">
        <v>590</v>
      </c>
      <c r="E638" s="5"/>
      <c r="F638" s="3">
        <f>F639</f>
        <v>13842.1</v>
      </c>
      <c r="G638" s="3">
        <f>G639</f>
        <v>10813.5</v>
      </c>
      <c r="H638" s="3">
        <f t="shared" si="176"/>
        <v>78.120371908886654</v>
      </c>
    </row>
    <row r="639" spans="1:8" ht="30" x14ac:dyDescent="0.2">
      <c r="A639" s="6" t="s">
        <v>394</v>
      </c>
      <c r="B639" s="5" t="s">
        <v>448</v>
      </c>
      <c r="C639" s="5" t="s">
        <v>405</v>
      </c>
      <c r="D639" s="20" t="s">
        <v>590</v>
      </c>
      <c r="E639" s="5" t="s">
        <v>395</v>
      </c>
      <c r="F639" s="3">
        <f>F640</f>
        <v>13842.1</v>
      </c>
      <c r="G639" s="3">
        <f>G640</f>
        <v>10813.5</v>
      </c>
      <c r="H639" s="3">
        <f t="shared" si="176"/>
        <v>78.120371908886654</v>
      </c>
    </row>
    <row r="640" spans="1:8" ht="30" x14ac:dyDescent="0.2">
      <c r="A640" s="6" t="s">
        <v>396</v>
      </c>
      <c r="B640" s="5" t="s">
        <v>448</v>
      </c>
      <c r="C640" s="5" t="s">
        <v>405</v>
      </c>
      <c r="D640" s="20" t="s">
        <v>590</v>
      </c>
      <c r="E640" s="5" t="s">
        <v>397</v>
      </c>
      <c r="F640" s="3">
        <f>Ведомственная!G868</f>
        <v>13842.1</v>
      </c>
      <c r="G640" s="3">
        <f>Ведомственная!H868</f>
        <v>10813.5</v>
      </c>
      <c r="H640" s="3">
        <f t="shared" si="176"/>
        <v>78.120371908886654</v>
      </c>
    </row>
    <row r="641" spans="1:8" ht="75" x14ac:dyDescent="0.2">
      <c r="A641" s="21" t="s">
        <v>69</v>
      </c>
      <c r="B641" s="5" t="s">
        <v>448</v>
      </c>
      <c r="C641" s="5" t="s">
        <v>405</v>
      </c>
      <c r="D641" s="20" t="s">
        <v>512</v>
      </c>
      <c r="E641" s="5"/>
      <c r="F641" s="3">
        <f t="shared" ref="F641:G642" si="185">F642</f>
        <v>660</v>
      </c>
      <c r="G641" s="3">
        <f t="shared" si="185"/>
        <v>594.5</v>
      </c>
      <c r="H641" s="3">
        <f t="shared" si="176"/>
        <v>90.075757575757578</v>
      </c>
    </row>
    <row r="642" spans="1:8" ht="45" x14ac:dyDescent="0.2">
      <c r="A642" s="23" t="s">
        <v>47</v>
      </c>
      <c r="B642" s="5" t="s">
        <v>448</v>
      </c>
      <c r="C642" s="5" t="s">
        <v>405</v>
      </c>
      <c r="D642" s="20" t="s">
        <v>513</v>
      </c>
      <c r="E642" s="5"/>
      <c r="F642" s="3">
        <f t="shared" si="185"/>
        <v>660</v>
      </c>
      <c r="G642" s="3">
        <f t="shared" si="185"/>
        <v>594.5</v>
      </c>
      <c r="H642" s="3">
        <f t="shared" si="176"/>
        <v>90.075757575757578</v>
      </c>
    </row>
    <row r="643" spans="1:8" ht="30" x14ac:dyDescent="0.2">
      <c r="A643" s="6" t="s">
        <v>415</v>
      </c>
      <c r="B643" s="5" t="s">
        <v>448</v>
      </c>
      <c r="C643" s="5" t="s">
        <v>405</v>
      </c>
      <c r="D643" s="20" t="s">
        <v>513</v>
      </c>
      <c r="E643" s="5" t="s">
        <v>429</v>
      </c>
      <c r="F643" s="3">
        <f>F644</f>
        <v>660</v>
      </c>
      <c r="G643" s="3">
        <f>G644</f>
        <v>594.5</v>
      </c>
      <c r="H643" s="3">
        <f t="shared" si="176"/>
        <v>90.075757575757578</v>
      </c>
    </row>
    <row r="644" spans="1:8" x14ac:dyDescent="0.2">
      <c r="A644" s="6" t="s">
        <v>416</v>
      </c>
      <c r="B644" s="5" t="s">
        <v>448</v>
      </c>
      <c r="C644" s="5" t="s">
        <v>405</v>
      </c>
      <c r="D644" s="20" t="s">
        <v>513</v>
      </c>
      <c r="E644" s="5" t="s">
        <v>430</v>
      </c>
      <c r="F644" s="3">
        <f>Ведомственная!G872</f>
        <v>660</v>
      </c>
      <c r="G644" s="3">
        <f>Ведомственная!H872</f>
        <v>594.5</v>
      </c>
      <c r="H644" s="3">
        <f t="shared" si="176"/>
        <v>90.075757575757578</v>
      </c>
    </row>
    <row r="645" spans="1:8" x14ac:dyDescent="0.2">
      <c r="A645" s="21" t="s">
        <v>25</v>
      </c>
      <c r="B645" s="5" t="s">
        <v>448</v>
      </c>
      <c r="C645" s="5" t="s">
        <v>405</v>
      </c>
      <c r="D645" s="20" t="s">
        <v>68</v>
      </c>
      <c r="E645" s="5"/>
      <c r="F645" s="3">
        <f t="shared" ref="F645:G648" si="186">F646</f>
        <v>306</v>
      </c>
      <c r="G645" s="3">
        <f t="shared" si="186"/>
        <v>0</v>
      </c>
      <c r="H645" s="3">
        <f t="shared" si="176"/>
        <v>0</v>
      </c>
    </row>
    <row r="646" spans="1:8" ht="30" x14ac:dyDescent="0.2">
      <c r="A646" s="21" t="s">
        <v>27</v>
      </c>
      <c r="B646" s="5" t="s">
        <v>448</v>
      </c>
      <c r="C646" s="5" t="s">
        <v>405</v>
      </c>
      <c r="D646" s="20" t="s">
        <v>70</v>
      </c>
      <c r="E646" s="5"/>
      <c r="F646" s="3">
        <f t="shared" si="186"/>
        <v>306</v>
      </c>
      <c r="G646" s="3">
        <f t="shared" si="186"/>
        <v>0</v>
      </c>
      <c r="H646" s="3">
        <f t="shared" si="176"/>
        <v>0</v>
      </c>
    </row>
    <row r="647" spans="1:8" x14ac:dyDescent="0.2">
      <c r="A647" s="6" t="s">
        <v>567</v>
      </c>
      <c r="B647" s="5" t="s">
        <v>448</v>
      </c>
      <c r="C647" s="5" t="s">
        <v>405</v>
      </c>
      <c r="D647" s="20" t="s">
        <v>568</v>
      </c>
      <c r="E647" s="5"/>
      <c r="F647" s="3">
        <f t="shared" si="186"/>
        <v>306</v>
      </c>
      <c r="G647" s="3">
        <f t="shared" si="186"/>
        <v>0</v>
      </c>
      <c r="H647" s="3">
        <f t="shared" si="176"/>
        <v>0</v>
      </c>
    </row>
    <row r="648" spans="1:8" ht="30" x14ac:dyDescent="0.2">
      <c r="A648" s="6" t="s">
        <v>394</v>
      </c>
      <c r="B648" s="5" t="s">
        <v>448</v>
      </c>
      <c r="C648" s="5" t="s">
        <v>405</v>
      </c>
      <c r="D648" s="20" t="s">
        <v>568</v>
      </c>
      <c r="E648" s="5" t="s">
        <v>395</v>
      </c>
      <c r="F648" s="3">
        <f t="shared" si="186"/>
        <v>306</v>
      </c>
      <c r="G648" s="3">
        <f t="shared" si="186"/>
        <v>0</v>
      </c>
      <c r="H648" s="3">
        <f t="shared" si="176"/>
        <v>0</v>
      </c>
    </row>
    <row r="649" spans="1:8" ht="30" x14ac:dyDescent="0.2">
      <c r="A649" s="6" t="s">
        <v>396</v>
      </c>
      <c r="B649" s="5" t="s">
        <v>448</v>
      </c>
      <c r="C649" s="5" t="s">
        <v>405</v>
      </c>
      <c r="D649" s="20" t="s">
        <v>568</v>
      </c>
      <c r="E649" s="5" t="s">
        <v>397</v>
      </c>
      <c r="F649" s="3">
        <f>Ведомственная!G877</f>
        <v>306</v>
      </c>
      <c r="G649" s="3">
        <f>Ведомственная!H877</f>
        <v>0</v>
      </c>
      <c r="H649" s="3">
        <f t="shared" si="176"/>
        <v>0</v>
      </c>
    </row>
    <row r="650" spans="1:8" ht="30" x14ac:dyDescent="0.2">
      <c r="A650" s="21" t="s">
        <v>132</v>
      </c>
      <c r="B650" s="5" t="s">
        <v>448</v>
      </c>
      <c r="C650" s="5" t="s">
        <v>405</v>
      </c>
      <c r="D650" s="20" t="s">
        <v>133</v>
      </c>
      <c r="E650" s="5"/>
      <c r="F650" s="3">
        <f>F659+F664+F651</f>
        <v>11545.4</v>
      </c>
      <c r="G650" s="3">
        <f>G659+G664+G651</f>
        <v>11109.6</v>
      </c>
      <c r="H650" s="3">
        <f t="shared" si="176"/>
        <v>96.225336497652748</v>
      </c>
    </row>
    <row r="651" spans="1:8" ht="30" x14ac:dyDescent="0.2">
      <c r="A651" s="21" t="s">
        <v>134</v>
      </c>
      <c r="B651" s="5" t="s">
        <v>448</v>
      </c>
      <c r="C651" s="5" t="s">
        <v>405</v>
      </c>
      <c r="D651" s="20" t="s">
        <v>135</v>
      </c>
      <c r="E651" s="5"/>
      <c r="F651" s="3">
        <f t="shared" ref="F651:G657" si="187">F652</f>
        <v>11418.4</v>
      </c>
      <c r="G651" s="3">
        <f t="shared" si="187"/>
        <v>11041.5</v>
      </c>
      <c r="H651" s="3">
        <f t="shared" si="176"/>
        <v>96.699187276676241</v>
      </c>
    </row>
    <row r="652" spans="1:8" ht="45" x14ac:dyDescent="0.2">
      <c r="A652" s="23" t="s">
        <v>136</v>
      </c>
      <c r="B652" s="5" t="s">
        <v>448</v>
      </c>
      <c r="C652" s="5" t="s">
        <v>405</v>
      </c>
      <c r="D652" s="20" t="s">
        <v>137</v>
      </c>
      <c r="E652" s="5"/>
      <c r="F652" s="3">
        <f>F656+F653</f>
        <v>11418.4</v>
      </c>
      <c r="G652" s="3">
        <f>G656+G653</f>
        <v>11041.5</v>
      </c>
      <c r="H652" s="3">
        <f t="shared" si="176"/>
        <v>96.699187276676241</v>
      </c>
    </row>
    <row r="653" spans="1:8" ht="75" x14ac:dyDescent="0.2">
      <c r="A653" s="21" t="s">
        <v>519</v>
      </c>
      <c r="B653" s="5" t="s">
        <v>448</v>
      </c>
      <c r="C653" s="5" t="s">
        <v>405</v>
      </c>
      <c r="D653" s="20" t="s">
        <v>138</v>
      </c>
      <c r="E653" s="5"/>
      <c r="F653" s="3">
        <f t="shared" ref="F653:G654" si="188">F654</f>
        <v>704</v>
      </c>
      <c r="G653" s="3">
        <f t="shared" si="188"/>
        <v>334.2</v>
      </c>
      <c r="H653" s="3">
        <f t="shared" si="176"/>
        <v>47.471590909090907</v>
      </c>
    </row>
    <row r="654" spans="1:8" ht="30" x14ac:dyDescent="0.2">
      <c r="A654" s="6" t="s">
        <v>415</v>
      </c>
      <c r="B654" s="5" t="s">
        <v>448</v>
      </c>
      <c r="C654" s="5" t="s">
        <v>405</v>
      </c>
      <c r="D654" s="20" t="s">
        <v>138</v>
      </c>
      <c r="E654" s="5" t="s">
        <v>429</v>
      </c>
      <c r="F654" s="3">
        <f t="shared" si="188"/>
        <v>704</v>
      </c>
      <c r="G654" s="3">
        <f t="shared" si="188"/>
        <v>334.2</v>
      </c>
      <c r="H654" s="3">
        <f t="shared" ref="H654:H711" si="189">G654/F654*100</f>
        <v>47.471590909090907</v>
      </c>
    </row>
    <row r="655" spans="1:8" x14ac:dyDescent="0.2">
      <c r="A655" s="6" t="s">
        <v>416</v>
      </c>
      <c r="B655" s="5" t="s">
        <v>448</v>
      </c>
      <c r="C655" s="5" t="s">
        <v>405</v>
      </c>
      <c r="D655" s="20" t="s">
        <v>138</v>
      </c>
      <c r="E655" s="5" t="s">
        <v>430</v>
      </c>
      <c r="F655" s="3">
        <f>Ведомственная!G883</f>
        <v>704</v>
      </c>
      <c r="G655" s="3">
        <f>Ведомственная!H883</f>
        <v>334.2</v>
      </c>
      <c r="H655" s="3">
        <f t="shared" si="189"/>
        <v>47.471590909090907</v>
      </c>
    </row>
    <row r="656" spans="1:8" x14ac:dyDescent="0.2">
      <c r="A656" s="6" t="s">
        <v>482</v>
      </c>
      <c r="B656" s="5" t="s">
        <v>448</v>
      </c>
      <c r="C656" s="5" t="s">
        <v>405</v>
      </c>
      <c r="D656" s="20" t="s">
        <v>481</v>
      </c>
      <c r="E656" s="5"/>
      <c r="F656" s="3">
        <f t="shared" si="187"/>
        <v>10714.4</v>
      </c>
      <c r="G656" s="3">
        <f t="shared" si="187"/>
        <v>10707.3</v>
      </c>
      <c r="H656" s="3">
        <f t="shared" si="189"/>
        <v>99.933734040170236</v>
      </c>
    </row>
    <row r="657" spans="1:8" ht="30" x14ac:dyDescent="0.2">
      <c r="A657" s="6" t="s">
        <v>415</v>
      </c>
      <c r="B657" s="5" t="s">
        <v>448</v>
      </c>
      <c r="C657" s="5" t="s">
        <v>405</v>
      </c>
      <c r="D657" s="20" t="s">
        <v>481</v>
      </c>
      <c r="E657" s="5" t="s">
        <v>429</v>
      </c>
      <c r="F657" s="3">
        <f t="shared" si="187"/>
        <v>10714.4</v>
      </c>
      <c r="G657" s="3">
        <f t="shared" si="187"/>
        <v>10707.3</v>
      </c>
      <c r="H657" s="3">
        <f t="shared" si="189"/>
        <v>99.933734040170236</v>
      </c>
    </row>
    <row r="658" spans="1:8" x14ac:dyDescent="0.2">
      <c r="A658" s="6" t="s">
        <v>416</v>
      </c>
      <c r="B658" s="5" t="s">
        <v>448</v>
      </c>
      <c r="C658" s="5" t="s">
        <v>405</v>
      </c>
      <c r="D658" s="20" t="s">
        <v>481</v>
      </c>
      <c r="E658" s="5" t="s">
        <v>430</v>
      </c>
      <c r="F658" s="3">
        <f>Ведомственная!G886</f>
        <v>10714.4</v>
      </c>
      <c r="G658" s="3">
        <f>Ведомственная!H886</f>
        <v>10707.3</v>
      </c>
      <c r="H658" s="3">
        <f t="shared" si="189"/>
        <v>99.933734040170236</v>
      </c>
    </row>
    <row r="659" spans="1:8" ht="30" x14ac:dyDescent="0.2">
      <c r="A659" s="6" t="s">
        <v>611</v>
      </c>
      <c r="B659" s="5" t="s">
        <v>448</v>
      </c>
      <c r="C659" s="5" t="s">
        <v>405</v>
      </c>
      <c r="D659" s="20" t="s">
        <v>156</v>
      </c>
      <c r="E659" s="5"/>
      <c r="F659" s="3">
        <f t="shared" ref="F659:G662" si="190">F660</f>
        <v>75</v>
      </c>
      <c r="G659" s="3">
        <f t="shared" si="190"/>
        <v>43.1</v>
      </c>
      <c r="H659" s="3">
        <f t="shared" si="189"/>
        <v>57.466666666666669</v>
      </c>
    </row>
    <row r="660" spans="1:8" ht="30" x14ac:dyDescent="0.2">
      <c r="A660" s="23" t="s">
        <v>157</v>
      </c>
      <c r="B660" s="5" t="s">
        <v>448</v>
      </c>
      <c r="C660" s="5" t="s">
        <v>405</v>
      </c>
      <c r="D660" s="20" t="s">
        <v>158</v>
      </c>
      <c r="E660" s="5"/>
      <c r="F660" s="3">
        <f t="shared" si="190"/>
        <v>75</v>
      </c>
      <c r="G660" s="3">
        <f t="shared" si="190"/>
        <v>43.1</v>
      </c>
      <c r="H660" s="3">
        <f t="shared" si="189"/>
        <v>57.466666666666669</v>
      </c>
    </row>
    <row r="661" spans="1:8" ht="30" x14ac:dyDescent="0.2">
      <c r="A661" s="26" t="s">
        <v>159</v>
      </c>
      <c r="B661" s="5" t="s">
        <v>448</v>
      </c>
      <c r="C661" s="5" t="s">
        <v>405</v>
      </c>
      <c r="D661" s="20" t="s">
        <v>160</v>
      </c>
      <c r="E661" s="5"/>
      <c r="F661" s="3">
        <f t="shared" si="190"/>
        <v>75</v>
      </c>
      <c r="G661" s="3">
        <f t="shared" si="190"/>
        <v>43.1</v>
      </c>
      <c r="H661" s="3">
        <f t="shared" si="189"/>
        <v>57.466666666666669</v>
      </c>
    </row>
    <row r="662" spans="1:8" ht="30" x14ac:dyDescent="0.2">
      <c r="A662" s="6" t="s">
        <v>415</v>
      </c>
      <c r="B662" s="5" t="s">
        <v>448</v>
      </c>
      <c r="C662" s="5" t="s">
        <v>405</v>
      </c>
      <c r="D662" s="20" t="s">
        <v>160</v>
      </c>
      <c r="E662" s="5" t="s">
        <v>429</v>
      </c>
      <c r="F662" s="3">
        <f t="shared" si="190"/>
        <v>75</v>
      </c>
      <c r="G662" s="3">
        <f t="shared" si="190"/>
        <v>43.1</v>
      </c>
      <c r="H662" s="3">
        <f t="shared" si="189"/>
        <v>57.466666666666669</v>
      </c>
    </row>
    <row r="663" spans="1:8" x14ac:dyDescent="0.2">
      <c r="A663" s="6" t="s">
        <v>416</v>
      </c>
      <c r="B663" s="5" t="s">
        <v>448</v>
      </c>
      <c r="C663" s="5" t="s">
        <v>405</v>
      </c>
      <c r="D663" s="20" t="s">
        <v>160</v>
      </c>
      <c r="E663" s="5" t="s">
        <v>430</v>
      </c>
      <c r="F663" s="3">
        <f>Ведомственная!G891</f>
        <v>75</v>
      </c>
      <c r="G663" s="3">
        <f>Ведомственная!H891</f>
        <v>43.1</v>
      </c>
      <c r="H663" s="3">
        <f t="shared" si="189"/>
        <v>57.466666666666669</v>
      </c>
    </row>
    <row r="664" spans="1:8" ht="30" x14ac:dyDescent="0.2">
      <c r="A664" s="21" t="s">
        <v>161</v>
      </c>
      <c r="B664" s="5" t="s">
        <v>448</v>
      </c>
      <c r="C664" s="5" t="s">
        <v>405</v>
      </c>
      <c r="D664" s="20" t="s">
        <v>162</v>
      </c>
      <c r="E664" s="5"/>
      <c r="F664" s="3">
        <f t="shared" ref="F664:G667" si="191">F665</f>
        <v>52</v>
      </c>
      <c r="G664" s="3">
        <f t="shared" si="191"/>
        <v>25</v>
      </c>
      <c r="H664" s="3">
        <f t="shared" si="189"/>
        <v>48.07692307692308</v>
      </c>
    </row>
    <row r="665" spans="1:8" ht="60" x14ac:dyDescent="0.2">
      <c r="A665" s="23" t="s">
        <v>163</v>
      </c>
      <c r="B665" s="5" t="s">
        <v>448</v>
      </c>
      <c r="C665" s="5" t="s">
        <v>405</v>
      </c>
      <c r="D665" s="20" t="s">
        <v>164</v>
      </c>
      <c r="E665" s="5"/>
      <c r="F665" s="3">
        <f t="shared" si="191"/>
        <v>52</v>
      </c>
      <c r="G665" s="3">
        <f t="shared" si="191"/>
        <v>25</v>
      </c>
      <c r="H665" s="3">
        <f t="shared" si="189"/>
        <v>48.07692307692308</v>
      </c>
    </row>
    <row r="666" spans="1:8" ht="45" x14ac:dyDescent="0.2">
      <c r="A666" s="23" t="s">
        <v>165</v>
      </c>
      <c r="B666" s="5" t="s">
        <v>448</v>
      </c>
      <c r="C666" s="5" t="s">
        <v>405</v>
      </c>
      <c r="D666" s="20" t="s">
        <v>166</v>
      </c>
      <c r="E666" s="5"/>
      <c r="F666" s="3">
        <f t="shared" si="191"/>
        <v>52</v>
      </c>
      <c r="G666" s="3">
        <f t="shared" si="191"/>
        <v>25</v>
      </c>
      <c r="H666" s="3">
        <f t="shared" si="189"/>
        <v>48.07692307692308</v>
      </c>
    </row>
    <row r="667" spans="1:8" ht="30" x14ac:dyDescent="0.2">
      <c r="A667" s="6" t="s">
        <v>415</v>
      </c>
      <c r="B667" s="5" t="s">
        <v>448</v>
      </c>
      <c r="C667" s="5" t="s">
        <v>405</v>
      </c>
      <c r="D667" s="20" t="s">
        <v>166</v>
      </c>
      <c r="E667" s="5" t="s">
        <v>429</v>
      </c>
      <c r="F667" s="3">
        <f t="shared" si="191"/>
        <v>52</v>
      </c>
      <c r="G667" s="3">
        <f t="shared" si="191"/>
        <v>25</v>
      </c>
      <c r="H667" s="3">
        <f t="shared" si="189"/>
        <v>48.07692307692308</v>
      </c>
    </row>
    <row r="668" spans="1:8" x14ac:dyDescent="0.2">
      <c r="A668" s="6" t="s">
        <v>416</v>
      </c>
      <c r="B668" s="5" t="s">
        <v>448</v>
      </c>
      <c r="C668" s="5" t="s">
        <v>405</v>
      </c>
      <c r="D668" s="20" t="s">
        <v>166</v>
      </c>
      <c r="E668" s="5" t="s">
        <v>430</v>
      </c>
      <c r="F668" s="3">
        <f>Ведомственная!G896</f>
        <v>52</v>
      </c>
      <c r="G668" s="3">
        <f>Ведомственная!H896</f>
        <v>25</v>
      </c>
      <c r="H668" s="3">
        <f t="shared" si="189"/>
        <v>48.07692307692308</v>
      </c>
    </row>
    <row r="669" spans="1:8" ht="15.75" x14ac:dyDescent="0.25">
      <c r="A669" s="21" t="s">
        <v>203</v>
      </c>
      <c r="B669" s="5" t="s">
        <v>448</v>
      </c>
      <c r="C669" s="5" t="s">
        <v>405</v>
      </c>
      <c r="D669" s="20" t="s">
        <v>204</v>
      </c>
      <c r="E669" s="33"/>
      <c r="F669" s="3">
        <f t="shared" ref="F669:G673" si="192">F670</f>
        <v>1362</v>
      </c>
      <c r="G669" s="3">
        <f t="shared" si="192"/>
        <v>1290.9000000000001</v>
      </c>
      <c r="H669" s="3">
        <f t="shared" si="189"/>
        <v>94.779735682819393</v>
      </c>
    </row>
    <row r="670" spans="1:8" x14ac:dyDescent="0.2">
      <c r="A670" s="21" t="s">
        <v>205</v>
      </c>
      <c r="B670" s="5" t="s">
        <v>448</v>
      </c>
      <c r="C670" s="5" t="s">
        <v>405</v>
      </c>
      <c r="D670" s="20" t="s">
        <v>206</v>
      </c>
      <c r="E670" s="30"/>
      <c r="F670" s="3">
        <f t="shared" si="192"/>
        <v>1362</v>
      </c>
      <c r="G670" s="3">
        <f t="shared" si="192"/>
        <v>1290.9000000000001</v>
      </c>
      <c r="H670" s="3">
        <f t="shared" si="189"/>
        <v>94.779735682819393</v>
      </c>
    </row>
    <row r="671" spans="1:8" ht="45" x14ac:dyDescent="0.2">
      <c r="A671" s="23" t="s">
        <v>207</v>
      </c>
      <c r="B671" s="5" t="s">
        <v>448</v>
      </c>
      <c r="C671" s="5" t="s">
        <v>405</v>
      </c>
      <c r="D671" s="20" t="s">
        <v>208</v>
      </c>
      <c r="E671" s="30"/>
      <c r="F671" s="3">
        <f t="shared" si="192"/>
        <v>1362</v>
      </c>
      <c r="G671" s="3">
        <f t="shared" si="192"/>
        <v>1290.9000000000001</v>
      </c>
      <c r="H671" s="3">
        <f t="shared" si="189"/>
        <v>94.779735682819393</v>
      </c>
    </row>
    <row r="672" spans="1:8" ht="90" x14ac:dyDescent="0.2">
      <c r="A672" s="23" t="s">
        <v>209</v>
      </c>
      <c r="B672" s="5" t="s">
        <v>448</v>
      </c>
      <c r="C672" s="5" t="s">
        <v>405</v>
      </c>
      <c r="D672" s="20" t="s">
        <v>210</v>
      </c>
      <c r="E672" s="30"/>
      <c r="F672" s="3">
        <f t="shared" si="192"/>
        <v>1362</v>
      </c>
      <c r="G672" s="3">
        <f t="shared" si="192"/>
        <v>1290.9000000000001</v>
      </c>
      <c r="H672" s="3">
        <f t="shared" si="189"/>
        <v>94.779735682819393</v>
      </c>
    </row>
    <row r="673" spans="1:8" ht="30" x14ac:dyDescent="0.2">
      <c r="A673" s="6" t="s">
        <v>394</v>
      </c>
      <c r="B673" s="5" t="s">
        <v>448</v>
      </c>
      <c r="C673" s="5" t="s">
        <v>405</v>
      </c>
      <c r="D673" s="20" t="s">
        <v>210</v>
      </c>
      <c r="E673" s="5" t="s">
        <v>395</v>
      </c>
      <c r="F673" s="3">
        <f t="shared" si="192"/>
        <v>1362</v>
      </c>
      <c r="G673" s="3">
        <f t="shared" si="192"/>
        <v>1290.9000000000001</v>
      </c>
      <c r="H673" s="3">
        <f t="shared" si="189"/>
        <v>94.779735682819393</v>
      </c>
    </row>
    <row r="674" spans="1:8" ht="30" x14ac:dyDescent="0.2">
      <c r="A674" s="6" t="s">
        <v>396</v>
      </c>
      <c r="B674" s="5" t="s">
        <v>448</v>
      </c>
      <c r="C674" s="5" t="s">
        <v>405</v>
      </c>
      <c r="D674" s="20" t="s">
        <v>210</v>
      </c>
      <c r="E674" s="5" t="s">
        <v>397</v>
      </c>
      <c r="F674" s="3">
        <f>Ведомственная!G540</f>
        <v>1362</v>
      </c>
      <c r="G674" s="3">
        <f>Ведомственная!H540</f>
        <v>1290.9000000000001</v>
      </c>
      <c r="H674" s="3">
        <f t="shared" si="189"/>
        <v>94.779735682819393</v>
      </c>
    </row>
    <row r="675" spans="1:8" ht="30" x14ac:dyDescent="0.2">
      <c r="A675" s="21" t="s">
        <v>296</v>
      </c>
      <c r="B675" s="5" t="s">
        <v>448</v>
      </c>
      <c r="C675" s="5" t="s">
        <v>405</v>
      </c>
      <c r="D675" s="20" t="s">
        <v>297</v>
      </c>
      <c r="E675" s="5"/>
      <c r="F675" s="3">
        <f t="shared" ref="F675:G682" si="193">F676</f>
        <v>1108.8000000000002</v>
      </c>
      <c r="G675" s="3">
        <f t="shared" si="193"/>
        <v>878.7</v>
      </c>
      <c r="H675" s="3">
        <f t="shared" si="189"/>
        <v>79.247835497835482</v>
      </c>
    </row>
    <row r="676" spans="1:8" ht="45" x14ac:dyDescent="0.2">
      <c r="A676" s="21" t="s">
        <v>304</v>
      </c>
      <c r="B676" s="5" t="s">
        <v>448</v>
      </c>
      <c r="C676" s="5" t="s">
        <v>405</v>
      </c>
      <c r="D676" s="20" t="s">
        <v>305</v>
      </c>
      <c r="E676" s="5"/>
      <c r="F676" s="3">
        <f t="shared" si="193"/>
        <v>1108.8000000000002</v>
      </c>
      <c r="G676" s="3">
        <f t="shared" si="193"/>
        <v>878.7</v>
      </c>
      <c r="H676" s="3">
        <f t="shared" si="189"/>
        <v>79.247835497835482</v>
      </c>
    </row>
    <row r="677" spans="1:8" x14ac:dyDescent="0.2">
      <c r="A677" s="21" t="s">
        <v>314</v>
      </c>
      <c r="B677" s="5" t="s">
        <v>448</v>
      </c>
      <c r="C677" s="5" t="s">
        <v>405</v>
      </c>
      <c r="D677" s="20" t="s">
        <v>315</v>
      </c>
      <c r="E677" s="30"/>
      <c r="F677" s="3">
        <f t="shared" ref="F677:G677" si="194">F681+F678</f>
        <v>1108.8000000000002</v>
      </c>
      <c r="G677" s="3">
        <f t="shared" si="194"/>
        <v>878.7</v>
      </c>
      <c r="H677" s="3">
        <f t="shared" si="189"/>
        <v>79.247835497835482</v>
      </c>
    </row>
    <row r="678" spans="1:8" ht="75" x14ac:dyDescent="0.2">
      <c r="A678" s="25" t="s">
        <v>316</v>
      </c>
      <c r="B678" s="5" t="s">
        <v>448</v>
      </c>
      <c r="C678" s="5" t="s">
        <v>405</v>
      </c>
      <c r="D678" s="20" t="s">
        <v>317</v>
      </c>
      <c r="E678" s="39"/>
      <c r="F678" s="3">
        <f t="shared" ref="F678:G679" si="195">F679</f>
        <v>761.2</v>
      </c>
      <c r="G678" s="3">
        <f t="shared" si="195"/>
        <v>761.2</v>
      </c>
      <c r="H678" s="3">
        <f t="shared" si="189"/>
        <v>100</v>
      </c>
    </row>
    <row r="679" spans="1:8" ht="30" x14ac:dyDescent="0.2">
      <c r="A679" s="6" t="s">
        <v>415</v>
      </c>
      <c r="B679" s="5" t="s">
        <v>448</v>
      </c>
      <c r="C679" s="5" t="s">
        <v>405</v>
      </c>
      <c r="D679" s="20" t="s">
        <v>317</v>
      </c>
      <c r="E679" s="39">
        <v>600</v>
      </c>
      <c r="F679" s="3">
        <f t="shared" si="195"/>
        <v>761.2</v>
      </c>
      <c r="G679" s="3">
        <f t="shared" si="195"/>
        <v>761.2</v>
      </c>
      <c r="H679" s="3">
        <f t="shared" si="189"/>
        <v>100</v>
      </c>
    </row>
    <row r="680" spans="1:8" x14ac:dyDescent="0.2">
      <c r="A680" s="6" t="s">
        <v>416</v>
      </c>
      <c r="B680" s="5" t="s">
        <v>448</v>
      </c>
      <c r="C680" s="5" t="s">
        <v>405</v>
      </c>
      <c r="D680" s="20" t="s">
        <v>317</v>
      </c>
      <c r="E680" s="39">
        <v>610</v>
      </c>
      <c r="F680" s="3">
        <f>Ведомственная!G905</f>
        <v>761.2</v>
      </c>
      <c r="G680" s="3">
        <f>Ведомственная!H905</f>
        <v>761.2</v>
      </c>
      <c r="H680" s="3">
        <f t="shared" si="189"/>
        <v>100</v>
      </c>
    </row>
    <row r="681" spans="1:8" ht="75" x14ac:dyDescent="0.2">
      <c r="A681" s="25" t="s">
        <v>318</v>
      </c>
      <c r="B681" s="5" t="s">
        <v>448</v>
      </c>
      <c r="C681" s="5" t="s">
        <v>405</v>
      </c>
      <c r="D681" s="20" t="s">
        <v>319</v>
      </c>
      <c r="E681" s="30"/>
      <c r="F681" s="3">
        <f t="shared" si="193"/>
        <v>347.6</v>
      </c>
      <c r="G681" s="3">
        <f t="shared" si="193"/>
        <v>117.5</v>
      </c>
      <c r="H681" s="3">
        <f t="shared" si="189"/>
        <v>33.803222094361338</v>
      </c>
    </row>
    <row r="682" spans="1:8" ht="30" x14ac:dyDescent="0.2">
      <c r="A682" s="6" t="s">
        <v>415</v>
      </c>
      <c r="B682" s="5" t="s">
        <v>448</v>
      </c>
      <c r="C682" s="5" t="s">
        <v>405</v>
      </c>
      <c r="D682" s="20" t="s">
        <v>319</v>
      </c>
      <c r="E682" s="5">
        <v>600</v>
      </c>
      <c r="F682" s="3">
        <f t="shared" si="193"/>
        <v>347.6</v>
      </c>
      <c r="G682" s="3">
        <f t="shared" si="193"/>
        <v>117.5</v>
      </c>
      <c r="H682" s="3">
        <f t="shared" si="189"/>
        <v>33.803222094361338</v>
      </c>
    </row>
    <row r="683" spans="1:8" x14ac:dyDescent="0.2">
      <c r="A683" s="6" t="s">
        <v>416</v>
      </c>
      <c r="B683" s="5" t="s">
        <v>448</v>
      </c>
      <c r="C683" s="5" t="s">
        <v>405</v>
      </c>
      <c r="D683" s="20" t="s">
        <v>319</v>
      </c>
      <c r="E683" s="5">
        <v>610</v>
      </c>
      <c r="F683" s="3">
        <f>Ведомственная!G902</f>
        <v>347.6</v>
      </c>
      <c r="G683" s="3">
        <f>Ведомственная!H902</f>
        <v>117.5</v>
      </c>
      <c r="H683" s="3">
        <f t="shared" si="189"/>
        <v>33.803222094361338</v>
      </c>
    </row>
    <row r="684" spans="1:8" ht="30" x14ac:dyDescent="0.2">
      <c r="A684" s="21" t="s">
        <v>352</v>
      </c>
      <c r="B684" s="5" t="s">
        <v>448</v>
      </c>
      <c r="C684" s="5" t="s">
        <v>405</v>
      </c>
      <c r="D684" s="20" t="s">
        <v>353</v>
      </c>
      <c r="E684" s="5"/>
      <c r="F684" s="3">
        <f t="shared" ref="F684:G693" si="196">F685</f>
        <v>322679.59999999998</v>
      </c>
      <c r="G684" s="3">
        <f t="shared" si="196"/>
        <v>270246.59999999998</v>
      </c>
      <c r="H684" s="3">
        <f t="shared" si="189"/>
        <v>83.750754618513227</v>
      </c>
    </row>
    <row r="685" spans="1:8" ht="30" x14ac:dyDescent="0.2">
      <c r="A685" s="21" t="s">
        <v>354</v>
      </c>
      <c r="B685" s="5" t="s">
        <v>448</v>
      </c>
      <c r="C685" s="5" t="s">
        <v>405</v>
      </c>
      <c r="D685" s="20" t="s">
        <v>355</v>
      </c>
      <c r="E685" s="5"/>
      <c r="F685" s="3">
        <f t="shared" si="196"/>
        <v>322679.59999999998</v>
      </c>
      <c r="G685" s="3">
        <f t="shared" si="196"/>
        <v>270246.59999999998</v>
      </c>
      <c r="H685" s="3">
        <f t="shared" si="189"/>
        <v>83.750754618513227</v>
      </c>
    </row>
    <row r="686" spans="1:8" x14ac:dyDescent="0.2">
      <c r="A686" s="25" t="s">
        <v>59</v>
      </c>
      <c r="B686" s="5" t="s">
        <v>448</v>
      </c>
      <c r="C686" s="5" t="s">
        <v>405</v>
      </c>
      <c r="D686" s="20" t="s">
        <v>360</v>
      </c>
      <c r="E686" s="5"/>
      <c r="F686" s="3">
        <f>F687+F692</f>
        <v>322679.59999999998</v>
      </c>
      <c r="G686" s="3">
        <f>G687+G692</f>
        <v>270246.59999999998</v>
      </c>
      <c r="H686" s="3">
        <f t="shared" si="189"/>
        <v>83.750754618513227</v>
      </c>
    </row>
    <row r="687" spans="1:8" ht="45" x14ac:dyDescent="0.2">
      <c r="A687" s="6" t="s">
        <v>600</v>
      </c>
      <c r="B687" s="5" t="s">
        <v>448</v>
      </c>
      <c r="C687" s="5" t="s">
        <v>405</v>
      </c>
      <c r="D687" s="20" t="s">
        <v>599</v>
      </c>
      <c r="E687" s="5"/>
      <c r="F687" s="3">
        <f>F688+F690</f>
        <v>9127.3000000000011</v>
      </c>
      <c r="G687" s="3">
        <f>G688+G690</f>
        <v>8725.2000000000007</v>
      </c>
      <c r="H687" s="3">
        <f t="shared" si="189"/>
        <v>95.594535076090409</v>
      </c>
    </row>
    <row r="688" spans="1:8" ht="30" x14ac:dyDescent="0.2">
      <c r="A688" s="6" t="s">
        <v>394</v>
      </c>
      <c r="B688" s="5" t="s">
        <v>448</v>
      </c>
      <c r="C688" s="5" t="s">
        <v>405</v>
      </c>
      <c r="D688" s="20" t="s">
        <v>599</v>
      </c>
      <c r="E688" s="5" t="s">
        <v>395</v>
      </c>
      <c r="F688" s="3">
        <f>F689</f>
        <v>1194.7</v>
      </c>
      <c r="G688" s="3">
        <f>G689</f>
        <v>957</v>
      </c>
      <c r="H688" s="3">
        <f t="shared" si="189"/>
        <v>80.103791746882052</v>
      </c>
    </row>
    <row r="689" spans="1:8" ht="30" x14ac:dyDescent="0.2">
      <c r="A689" s="6" t="s">
        <v>396</v>
      </c>
      <c r="B689" s="5" t="s">
        <v>448</v>
      </c>
      <c r="C689" s="5" t="s">
        <v>405</v>
      </c>
      <c r="D689" s="20" t="s">
        <v>599</v>
      </c>
      <c r="E689" s="5" t="s">
        <v>397</v>
      </c>
      <c r="F689" s="3">
        <f>Ведомственная!G546</f>
        <v>1194.7</v>
      </c>
      <c r="G689" s="3">
        <f>Ведомственная!H546</f>
        <v>957</v>
      </c>
      <c r="H689" s="3">
        <f t="shared" si="189"/>
        <v>80.103791746882052</v>
      </c>
    </row>
    <row r="690" spans="1:8" ht="30" x14ac:dyDescent="0.2">
      <c r="A690" s="6" t="s">
        <v>438</v>
      </c>
      <c r="B690" s="5" t="s">
        <v>448</v>
      </c>
      <c r="C690" s="5" t="s">
        <v>405</v>
      </c>
      <c r="D690" s="20" t="s">
        <v>599</v>
      </c>
      <c r="E690" s="5" t="s">
        <v>439</v>
      </c>
      <c r="F690" s="3">
        <f>F691</f>
        <v>7932.6000000000013</v>
      </c>
      <c r="G690" s="3">
        <f>G691</f>
        <v>7768.2</v>
      </c>
      <c r="H690" s="3">
        <f t="shared" si="189"/>
        <v>97.92753952045986</v>
      </c>
    </row>
    <row r="691" spans="1:8" x14ac:dyDescent="0.2">
      <c r="A691" s="6" t="s">
        <v>440</v>
      </c>
      <c r="B691" s="5" t="s">
        <v>448</v>
      </c>
      <c r="C691" s="5" t="s">
        <v>405</v>
      </c>
      <c r="D691" s="20" t="s">
        <v>599</v>
      </c>
      <c r="E691" s="5" t="s">
        <v>441</v>
      </c>
      <c r="F691" s="3">
        <f>Ведомственная!G548</f>
        <v>7932.6000000000013</v>
      </c>
      <c r="G691" s="3">
        <f>Ведомственная!H548</f>
        <v>7768.2</v>
      </c>
      <c r="H691" s="3">
        <f t="shared" si="189"/>
        <v>97.92753952045986</v>
      </c>
    </row>
    <row r="692" spans="1:8" ht="30" x14ac:dyDescent="0.2">
      <c r="A692" s="25" t="s">
        <v>361</v>
      </c>
      <c r="B692" s="5" t="s">
        <v>448</v>
      </c>
      <c r="C692" s="5" t="s">
        <v>405</v>
      </c>
      <c r="D692" s="20" t="s">
        <v>362</v>
      </c>
      <c r="E692" s="5"/>
      <c r="F692" s="3">
        <f t="shared" si="196"/>
        <v>313552.3</v>
      </c>
      <c r="G692" s="3">
        <f t="shared" si="196"/>
        <v>261521.4</v>
      </c>
      <c r="H692" s="3">
        <f t="shared" si="189"/>
        <v>83.405990005495099</v>
      </c>
    </row>
    <row r="693" spans="1:8" ht="30" x14ac:dyDescent="0.2">
      <c r="A693" s="6" t="s">
        <v>438</v>
      </c>
      <c r="B693" s="5" t="s">
        <v>448</v>
      </c>
      <c r="C693" s="5" t="s">
        <v>405</v>
      </c>
      <c r="D693" s="20" t="s">
        <v>362</v>
      </c>
      <c r="E693" s="5" t="s">
        <v>439</v>
      </c>
      <c r="F693" s="3">
        <f t="shared" si="196"/>
        <v>313552.3</v>
      </c>
      <c r="G693" s="3">
        <f t="shared" si="196"/>
        <v>261521.4</v>
      </c>
      <c r="H693" s="3">
        <f t="shared" si="189"/>
        <v>83.405990005495099</v>
      </c>
    </row>
    <row r="694" spans="1:8" x14ac:dyDescent="0.2">
      <c r="A694" s="6" t="s">
        <v>440</v>
      </c>
      <c r="B694" s="5" t="s">
        <v>448</v>
      </c>
      <c r="C694" s="5" t="s">
        <v>405</v>
      </c>
      <c r="D694" s="20" t="s">
        <v>362</v>
      </c>
      <c r="E694" s="5" t="s">
        <v>441</v>
      </c>
      <c r="F694" s="3">
        <f>Ведомственная!G551</f>
        <v>313552.3</v>
      </c>
      <c r="G694" s="3">
        <f>Ведомственная!H551</f>
        <v>261521.4</v>
      </c>
      <c r="H694" s="3">
        <f t="shared" si="189"/>
        <v>83.405990005495099</v>
      </c>
    </row>
    <row r="695" spans="1:8" x14ac:dyDescent="0.2">
      <c r="A695" s="21" t="s">
        <v>378</v>
      </c>
      <c r="B695" s="5" t="s">
        <v>448</v>
      </c>
      <c r="C695" s="5" t="s">
        <v>405</v>
      </c>
      <c r="D695" s="20" t="s">
        <v>379</v>
      </c>
      <c r="E695" s="5"/>
      <c r="F695" s="3">
        <f>F696</f>
        <v>11643.6</v>
      </c>
      <c r="G695" s="3">
        <f>G696</f>
        <v>11643.6</v>
      </c>
      <c r="H695" s="3">
        <f t="shared" si="189"/>
        <v>100</v>
      </c>
    </row>
    <row r="696" spans="1:8" x14ac:dyDescent="0.2">
      <c r="A696" s="21" t="s">
        <v>536</v>
      </c>
      <c r="B696" s="5" t="s">
        <v>448</v>
      </c>
      <c r="C696" s="5" t="s">
        <v>405</v>
      </c>
      <c r="D696" s="20" t="s">
        <v>537</v>
      </c>
      <c r="E696" s="5"/>
      <c r="F696" s="3">
        <f>F697+F699</f>
        <v>11643.6</v>
      </c>
      <c r="G696" s="3">
        <f>G697+G699</f>
        <v>11643.6</v>
      </c>
      <c r="H696" s="3">
        <f t="shared" si="189"/>
        <v>100</v>
      </c>
    </row>
    <row r="697" spans="1:8" ht="30" x14ac:dyDescent="0.2">
      <c r="A697" s="6" t="s">
        <v>438</v>
      </c>
      <c r="B697" s="5" t="s">
        <v>448</v>
      </c>
      <c r="C697" s="5" t="s">
        <v>405</v>
      </c>
      <c r="D697" s="20" t="s">
        <v>537</v>
      </c>
      <c r="E697" s="5" t="s">
        <v>439</v>
      </c>
      <c r="F697" s="3">
        <f>F698</f>
        <v>2965.9</v>
      </c>
      <c r="G697" s="3">
        <f>G698</f>
        <v>2965.9</v>
      </c>
      <c r="H697" s="3">
        <f t="shared" si="189"/>
        <v>100</v>
      </c>
    </row>
    <row r="698" spans="1:8" x14ac:dyDescent="0.2">
      <c r="A698" s="6" t="s">
        <v>440</v>
      </c>
      <c r="B698" s="5" t="s">
        <v>448</v>
      </c>
      <c r="C698" s="5" t="s">
        <v>405</v>
      </c>
      <c r="D698" s="20" t="s">
        <v>537</v>
      </c>
      <c r="E698" s="5" t="s">
        <v>441</v>
      </c>
      <c r="F698" s="3">
        <f>Ведомственная!G555</f>
        <v>2965.9</v>
      </c>
      <c r="G698" s="3">
        <f>Ведомственная!H555</f>
        <v>2965.9</v>
      </c>
      <c r="H698" s="3">
        <f t="shared" si="189"/>
        <v>100</v>
      </c>
    </row>
    <row r="699" spans="1:8" ht="30" x14ac:dyDescent="0.2">
      <c r="A699" s="6" t="s">
        <v>415</v>
      </c>
      <c r="B699" s="5" t="s">
        <v>448</v>
      </c>
      <c r="C699" s="5" t="s">
        <v>405</v>
      </c>
      <c r="D699" s="20" t="s">
        <v>537</v>
      </c>
      <c r="E699" s="5" t="s">
        <v>429</v>
      </c>
      <c r="F699" s="3">
        <f>F700</f>
        <v>8677.7000000000007</v>
      </c>
      <c r="G699" s="3">
        <f>G700</f>
        <v>8677.7000000000007</v>
      </c>
      <c r="H699" s="3">
        <f t="shared" si="189"/>
        <v>100</v>
      </c>
    </row>
    <row r="700" spans="1:8" x14ac:dyDescent="0.2">
      <c r="A700" s="6" t="s">
        <v>416</v>
      </c>
      <c r="B700" s="5" t="s">
        <v>448</v>
      </c>
      <c r="C700" s="5" t="s">
        <v>405</v>
      </c>
      <c r="D700" s="20" t="s">
        <v>537</v>
      </c>
      <c r="E700" s="5" t="s">
        <v>430</v>
      </c>
      <c r="F700" s="3">
        <f>Ведомственная!G909</f>
        <v>8677.7000000000007</v>
      </c>
      <c r="G700" s="3">
        <f>Ведомственная!H909</f>
        <v>8677.7000000000007</v>
      </c>
      <c r="H700" s="3">
        <f t="shared" si="189"/>
        <v>100</v>
      </c>
    </row>
    <row r="701" spans="1:8" x14ac:dyDescent="0.2">
      <c r="A701" s="6" t="s">
        <v>464</v>
      </c>
      <c r="B701" s="5" t="s">
        <v>448</v>
      </c>
      <c r="C701" s="5" t="s">
        <v>389</v>
      </c>
      <c r="D701" s="5"/>
      <c r="E701" s="5"/>
      <c r="F701" s="3">
        <f>F702+F712+F726</f>
        <v>115286.49999999999</v>
      </c>
      <c r="G701" s="3">
        <f>G702+G712+G726</f>
        <v>115176.29999999999</v>
      </c>
      <c r="H701" s="3">
        <f t="shared" si="189"/>
        <v>99.904412051714644</v>
      </c>
    </row>
    <row r="702" spans="1:8" x14ac:dyDescent="0.2">
      <c r="A702" s="21" t="s">
        <v>30</v>
      </c>
      <c r="B702" s="5" t="s">
        <v>448</v>
      </c>
      <c r="C702" s="5" t="s">
        <v>389</v>
      </c>
      <c r="D702" s="20" t="s">
        <v>31</v>
      </c>
      <c r="E702" s="5"/>
      <c r="F702" s="3">
        <f t="shared" ref="F702:G702" si="197">F703</f>
        <v>109435.4</v>
      </c>
      <c r="G702" s="3">
        <f t="shared" si="197"/>
        <v>109370.2</v>
      </c>
      <c r="H702" s="3">
        <f t="shared" si="189"/>
        <v>99.940421472393766</v>
      </c>
    </row>
    <row r="703" spans="1:8" ht="30" x14ac:dyDescent="0.2">
      <c r="A703" s="21" t="s">
        <v>60</v>
      </c>
      <c r="B703" s="5" t="s">
        <v>448</v>
      </c>
      <c r="C703" s="5" t="s">
        <v>389</v>
      </c>
      <c r="D703" s="20" t="s">
        <v>61</v>
      </c>
      <c r="E703" s="5"/>
      <c r="F703" s="3">
        <f>F704+F708</f>
        <v>109435.4</v>
      </c>
      <c r="G703" s="3">
        <f>G704+G708</f>
        <v>109370.2</v>
      </c>
      <c r="H703" s="3">
        <f t="shared" si="189"/>
        <v>99.940421472393766</v>
      </c>
    </row>
    <row r="704" spans="1:8" ht="45" x14ac:dyDescent="0.2">
      <c r="A704" s="21" t="s">
        <v>65</v>
      </c>
      <c r="B704" s="5" t="s">
        <v>448</v>
      </c>
      <c r="C704" s="5" t="s">
        <v>389</v>
      </c>
      <c r="D704" s="20" t="s">
        <v>510</v>
      </c>
      <c r="E704" s="5"/>
      <c r="F704" s="3">
        <f t="shared" ref="F704:G704" si="198">F705</f>
        <v>108270.9</v>
      </c>
      <c r="G704" s="3">
        <f t="shared" si="198"/>
        <v>108206</v>
      </c>
      <c r="H704" s="3">
        <f t="shared" si="189"/>
        <v>99.940057762519757</v>
      </c>
    </row>
    <row r="705" spans="1:8" ht="45" x14ac:dyDescent="0.2">
      <c r="A705" s="21" t="s">
        <v>66</v>
      </c>
      <c r="B705" s="5" t="s">
        <v>448</v>
      </c>
      <c r="C705" s="5" t="s">
        <v>389</v>
      </c>
      <c r="D705" s="20" t="s">
        <v>511</v>
      </c>
      <c r="E705" s="5"/>
      <c r="F705" s="3">
        <f t="shared" ref="F705:G706" si="199">F706</f>
        <v>108270.9</v>
      </c>
      <c r="G705" s="3">
        <f t="shared" si="199"/>
        <v>108206</v>
      </c>
      <c r="H705" s="3">
        <f t="shared" si="189"/>
        <v>99.940057762519757</v>
      </c>
    </row>
    <row r="706" spans="1:8" ht="30" x14ac:dyDescent="0.2">
      <c r="A706" s="6" t="s">
        <v>415</v>
      </c>
      <c r="B706" s="5" t="s">
        <v>448</v>
      </c>
      <c r="C706" s="5" t="s">
        <v>389</v>
      </c>
      <c r="D706" s="20" t="s">
        <v>511</v>
      </c>
      <c r="E706" s="5" t="s">
        <v>429</v>
      </c>
      <c r="F706" s="3">
        <f t="shared" si="199"/>
        <v>108270.9</v>
      </c>
      <c r="G706" s="3">
        <f t="shared" si="199"/>
        <v>108206</v>
      </c>
      <c r="H706" s="3">
        <f t="shared" si="189"/>
        <v>99.940057762519757</v>
      </c>
    </row>
    <row r="707" spans="1:8" x14ac:dyDescent="0.2">
      <c r="A707" s="6" t="s">
        <v>416</v>
      </c>
      <c r="B707" s="5" t="s">
        <v>448</v>
      </c>
      <c r="C707" s="5" t="s">
        <v>389</v>
      </c>
      <c r="D707" s="20" t="s">
        <v>511</v>
      </c>
      <c r="E707" s="5" t="s">
        <v>430</v>
      </c>
      <c r="F707" s="3">
        <f>Ведомственная!G916+Ведомственная!G562</f>
        <v>108270.9</v>
      </c>
      <c r="G707" s="3">
        <f>Ведомственная!H916+Ведомственная!H562</f>
        <v>108206</v>
      </c>
      <c r="H707" s="3">
        <f t="shared" si="189"/>
        <v>99.940057762519757</v>
      </c>
    </row>
    <row r="708" spans="1:8" ht="45" x14ac:dyDescent="0.2">
      <c r="A708" s="6" t="s">
        <v>569</v>
      </c>
      <c r="B708" s="5" t="s">
        <v>448</v>
      </c>
      <c r="C708" s="5" t="s">
        <v>389</v>
      </c>
      <c r="D708" s="20" t="s">
        <v>603</v>
      </c>
      <c r="E708" s="5"/>
      <c r="F708" s="3">
        <f t="shared" ref="F708:G710" si="200">F709</f>
        <v>1164.5</v>
      </c>
      <c r="G708" s="3">
        <f t="shared" si="200"/>
        <v>1164.2</v>
      </c>
      <c r="H708" s="3">
        <f t="shared" si="189"/>
        <v>99.974237870330612</v>
      </c>
    </row>
    <row r="709" spans="1:8" ht="45" x14ac:dyDescent="0.2">
      <c r="A709" s="6" t="s">
        <v>570</v>
      </c>
      <c r="B709" s="5" t="s">
        <v>448</v>
      </c>
      <c r="C709" s="5" t="s">
        <v>389</v>
      </c>
      <c r="D709" s="20" t="s">
        <v>604</v>
      </c>
      <c r="E709" s="5"/>
      <c r="F709" s="3">
        <f t="shared" si="200"/>
        <v>1164.5</v>
      </c>
      <c r="G709" s="3">
        <f t="shared" si="200"/>
        <v>1164.2</v>
      </c>
      <c r="H709" s="3">
        <f t="shared" si="189"/>
        <v>99.974237870330612</v>
      </c>
    </row>
    <row r="710" spans="1:8" ht="30" x14ac:dyDescent="0.2">
      <c r="A710" s="6" t="s">
        <v>415</v>
      </c>
      <c r="B710" s="5" t="s">
        <v>448</v>
      </c>
      <c r="C710" s="5" t="s">
        <v>389</v>
      </c>
      <c r="D710" s="20" t="s">
        <v>604</v>
      </c>
      <c r="E710" s="5" t="s">
        <v>429</v>
      </c>
      <c r="F710" s="3">
        <f t="shared" si="200"/>
        <v>1164.5</v>
      </c>
      <c r="G710" s="3">
        <f t="shared" si="200"/>
        <v>1164.2</v>
      </c>
      <c r="H710" s="3">
        <f t="shared" si="189"/>
        <v>99.974237870330612</v>
      </c>
    </row>
    <row r="711" spans="1:8" x14ac:dyDescent="0.2">
      <c r="A711" s="6" t="s">
        <v>416</v>
      </c>
      <c r="B711" s="5" t="s">
        <v>448</v>
      </c>
      <c r="C711" s="5" t="s">
        <v>389</v>
      </c>
      <c r="D711" s="20" t="s">
        <v>604</v>
      </c>
      <c r="E711" s="5" t="s">
        <v>430</v>
      </c>
      <c r="F711" s="3">
        <f>Ведомственная!G920</f>
        <v>1164.5</v>
      </c>
      <c r="G711" s="3">
        <f>Ведомственная!H920</f>
        <v>1164.2</v>
      </c>
      <c r="H711" s="3">
        <f t="shared" si="189"/>
        <v>99.974237870330612</v>
      </c>
    </row>
    <row r="712" spans="1:8" ht="30" x14ac:dyDescent="0.2">
      <c r="A712" s="21" t="s">
        <v>132</v>
      </c>
      <c r="B712" s="5" t="s">
        <v>448</v>
      </c>
      <c r="C712" s="5" t="s">
        <v>389</v>
      </c>
      <c r="D712" s="20" t="s">
        <v>133</v>
      </c>
      <c r="E712" s="5"/>
      <c r="F712" s="3">
        <f>F721+F713</f>
        <v>3644.9</v>
      </c>
      <c r="G712" s="3">
        <f>G721+G713</f>
        <v>3599.9</v>
      </c>
      <c r="H712" s="3">
        <f t="shared" ref="H712:H743" si="201">G712/F712*100</f>
        <v>98.765398227660555</v>
      </c>
    </row>
    <row r="713" spans="1:8" ht="30" x14ac:dyDescent="0.2">
      <c r="A713" s="21" t="s">
        <v>134</v>
      </c>
      <c r="B713" s="5" t="s">
        <v>448</v>
      </c>
      <c r="C713" s="5" t="s">
        <v>389</v>
      </c>
      <c r="D713" s="20" t="s">
        <v>135</v>
      </c>
      <c r="E713" s="5"/>
      <c r="F713" s="3">
        <f t="shared" ref="F713:G719" si="202">F714</f>
        <v>3564.9</v>
      </c>
      <c r="G713" s="3">
        <f t="shared" si="202"/>
        <v>3564.9</v>
      </c>
      <c r="H713" s="3">
        <f t="shared" si="201"/>
        <v>100</v>
      </c>
    </row>
    <row r="714" spans="1:8" ht="45" x14ac:dyDescent="0.2">
      <c r="A714" s="23" t="s">
        <v>136</v>
      </c>
      <c r="B714" s="5" t="s">
        <v>448</v>
      </c>
      <c r="C714" s="5" t="s">
        <v>389</v>
      </c>
      <c r="D714" s="20" t="s">
        <v>137</v>
      </c>
      <c r="E714" s="5"/>
      <c r="F714" s="3">
        <f>F718+F715</f>
        <v>3564.9</v>
      </c>
      <c r="G714" s="3">
        <f>G718+G715</f>
        <v>3564.9</v>
      </c>
      <c r="H714" s="3">
        <f t="shared" si="201"/>
        <v>100</v>
      </c>
    </row>
    <row r="715" spans="1:8" ht="75" x14ac:dyDescent="0.2">
      <c r="A715" s="21" t="s">
        <v>519</v>
      </c>
      <c r="B715" s="5" t="s">
        <v>448</v>
      </c>
      <c r="C715" s="5" t="s">
        <v>389</v>
      </c>
      <c r="D715" s="20" t="s">
        <v>138</v>
      </c>
      <c r="E715" s="5"/>
      <c r="F715" s="3">
        <f t="shared" ref="F715:G716" si="203">F716</f>
        <v>120</v>
      </c>
      <c r="G715" s="3">
        <f t="shared" si="203"/>
        <v>120</v>
      </c>
      <c r="H715" s="3">
        <f t="shared" si="201"/>
        <v>100</v>
      </c>
    </row>
    <row r="716" spans="1:8" ht="30" x14ac:dyDescent="0.2">
      <c r="A716" s="6" t="s">
        <v>415</v>
      </c>
      <c r="B716" s="5" t="s">
        <v>448</v>
      </c>
      <c r="C716" s="5" t="s">
        <v>389</v>
      </c>
      <c r="D716" s="20" t="s">
        <v>138</v>
      </c>
      <c r="E716" s="5" t="s">
        <v>429</v>
      </c>
      <c r="F716" s="3">
        <f t="shared" si="203"/>
        <v>120</v>
      </c>
      <c r="G716" s="3">
        <f t="shared" si="203"/>
        <v>120</v>
      </c>
      <c r="H716" s="3">
        <f t="shared" si="201"/>
        <v>100</v>
      </c>
    </row>
    <row r="717" spans="1:8" x14ac:dyDescent="0.2">
      <c r="A717" s="6" t="s">
        <v>416</v>
      </c>
      <c r="B717" s="5" t="s">
        <v>448</v>
      </c>
      <c r="C717" s="5" t="s">
        <v>389</v>
      </c>
      <c r="D717" s="20" t="s">
        <v>138</v>
      </c>
      <c r="E717" s="5" t="s">
        <v>430</v>
      </c>
      <c r="F717" s="3">
        <f>Ведомственная!G926</f>
        <v>120</v>
      </c>
      <c r="G717" s="3">
        <f>Ведомственная!H926</f>
        <v>120</v>
      </c>
      <c r="H717" s="3">
        <f t="shared" si="201"/>
        <v>100</v>
      </c>
    </row>
    <row r="718" spans="1:8" x14ac:dyDescent="0.2">
      <c r="A718" s="6" t="s">
        <v>482</v>
      </c>
      <c r="B718" s="5" t="s">
        <v>448</v>
      </c>
      <c r="C718" s="5" t="s">
        <v>389</v>
      </c>
      <c r="D718" s="20" t="s">
        <v>481</v>
      </c>
      <c r="E718" s="5"/>
      <c r="F718" s="3">
        <f t="shared" si="202"/>
        <v>3444.9</v>
      </c>
      <c r="G718" s="3">
        <f t="shared" si="202"/>
        <v>3444.9</v>
      </c>
      <c r="H718" s="3">
        <f t="shared" si="201"/>
        <v>100</v>
      </c>
    </row>
    <row r="719" spans="1:8" ht="30" x14ac:dyDescent="0.2">
      <c r="A719" s="6" t="s">
        <v>415</v>
      </c>
      <c r="B719" s="5" t="s">
        <v>448</v>
      </c>
      <c r="C719" s="5" t="s">
        <v>389</v>
      </c>
      <c r="D719" s="20" t="s">
        <v>481</v>
      </c>
      <c r="E719" s="5" t="s">
        <v>429</v>
      </c>
      <c r="F719" s="3">
        <f t="shared" si="202"/>
        <v>3444.9</v>
      </c>
      <c r="G719" s="3">
        <f t="shared" si="202"/>
        <v>3444.9</v>
      </c>
      <c r="H719" s="3">
        <f t="shared" si="201"/>
        <v>100</v>
      </c>
    </row>
    <row r="720" spans="1:8" x14ac:dyDescent="0.2">
      <c r="A720" s="6" t="s">
        <v>416</v>
      </c>
      <c r="B720" s="5" t="s">
        <v>448</v>
      </c>
      <c r="C720" s="5" t="s">
        <v>389</v>
      </c>
      <c r="D720" s="20" t="s">
        <v>481</v>
      </c>
      <c r="E720" s="5" t="s">
        <v>430</v>
      </c>
      <c r="F720" s="3">
        <f>Ведомственная!G568+Ведомственная!G929</f>
        <v>3444.9</v>
      </c>
      <c r="G720" s="3">
        <f>Ведомственная!H568+Ведомственная!H929</f>
        <v>3444.9</v>
      </c>
      <c r="H720" s="3">
        <f t="shared" si="201"/>
        <v>100</v>
      </c>
    </row>
    <row r="721" spans="1:8" ht="30" x14ac:dyDescent="0.2">
      <c r="A721" s="6" t="s">
        <v>611</v>
      </c>
      <c r="B721" s="5" t="s">
        <v>448</v>
      </c>
      <c r="C721" s="5" t="s">
        <v>389</v>
      </c>
      <c r="D721" s="20" t="s">
        <v>156</v>
      </c>
      <c r="E721" s="5"/>
      <c r="F721" s="3">
        <f t="shared" ref="F721:G724" si="204">F722</f>
        <v>80</v>
      </c>
      <c r="G721" s="3">
        <f t="shared" si="204"/>
        <v>35</v>
      </c>
      <c r="H721" s="3">
        <f t="shared" si="201"/>
        <v>43.75</v>
      </c>
    </row>
    <row r="722" spans="1:8" ht="30" x14ac:dyDescent="0.2">
      <c r="A722" s="23" t="s">
        <v>157</v>
      </c>
      <c r="B722" s="5" t="s">
        <v>448</v>
      </c>
      <c r="C722" s="5" t="s">
        <v>389</v>
      </c>
      <c r="D722" s="20" t="s">
        <v>158</v>
      </c>
      <c r="E722" s="5"/>
      <c r="F722" s="3">
        <f t="shared" si="204"/>
        <v>80</v>
      </c>
      <c r="G722" s="3">
        <f t="shared" si="204"/>
        <v>35</v>
      </c>
      <c r="H722" s="3">
        <f t="shared" si="201"/>
        <v>43.75</v>
      </c>
    </row>
    <row r="723" spans="1:8" ht="30" x14ac:dyDescent="0.2">
      <c r="A723" s="26" t="s">
        <v>159</v>
      </c>
      <c r="B723" s="5" t="s">
        <v>448</v>
      </c>
      <c r="C723" s="5" t="s">
        <v>389</v>
      </c>
      <c r="D723" s="20" t="s">
        <v>160</v>
      </c>
      <c r="E723" s="5"/>
      <c r="F723" s="3">
        <f t="shared" si="204"/>
        <v>80</v>
      </c>
      <c r="G723" s="3">
        <f t="shared" si="204"/>
        <v>35</v>
      </c>
      <c r="H723" s="3">
        <f t="shared" si="201"/>
        <v>43.75</v>
      </c>
    </row>
    <row r="724" spans="1:8" ht="30" x14ac:dyDescent="0.2">
      <c r="A724" s="6" t="s">
        <v>415</v>
      </c>
      <c r="B724" s="5" t="s">
        <v>448</v>
      </c>
      <c r="C724" s="5" t="s">
        <v>389</v>
      </c>
      <c r="D724" s="20" t="s">
        <v>160</v>
      </c>
      <c r="E724" s="5" t="s">
        <v>429</v>
      </c>
      <c r="F724" s="3">
        <f t="shared" si="204"/>
        <v>80</v>
      </c>
      <c r="G724" s="3">
        <f t="shared" si="204"/>
        <v>35</v>
      </c>
      <c r="H724" s="3">
        <f t="shared" si="201"/>
        <v>43.75</v>
      </c>
    </row>
    <row r="725" spans="1:8" x14ac:dyDescent="0.2">
      <c r="A725" s="6" t="s">
        <v>416</v>
      </c>
      <c r="B725" s="5" t="s">
        <v>448</v>
      </c>
      <c r="C725" s="5" t="s">
        <v>389</v>
      </c>
      <c r="D725" s="20" t="s">
        <v>160</v>
      </c>
      <c r="E725" s="5" t="s">
        <v>430</v>
      </c>
      <c r="F725" s="3">
        <f>Ведомственная!G934</f>
        <v>80</v>
      </c>
      <c r="G725" s="3">
        <f>Ведомственная!H934</f>
        <v>35</v>
      </c>
      <c r="H725" s="3">
        <f t="shared" si="201"/>
        <v>43.75</v>
      </c>
    </row>
    <row r="726" spans="1:8" x14ac:dyDescent="0.2">
      <c r="A726" s="21" t="s">
        <v>378</v>
      </c>
      <c r="B726" s="5" t="s">
        <v>448</v>
      </c>
      <c r="C726" s="5" t="s">
        <v>389</v>
      </c>
      <c r="D726" s="20" t="s">
        <v>379</v>
      </c>
      <c r="E726" s="5"/>
      <c r="F726" s="3">
        <f t="shared" ref="F726:G728" si="205">F727</f>
        <v>2206.1999999999998</v>
      </c>
      <c r="G726" s="3">
        <f t="shared" si="205"/>
        <v>2206.1999999999998</v>
      </c>
      <c r="H726" s="3">
        <f t="shared" si="201"/>
        <v>100</v>
      </c>
    </row>
    <row r="727" spans="1:8" x14ac:dyDescent="0.2">
      <c r="A727" s="21" t="s">
        <v>536</v>
      </c>
      <c r="B727" s="5" t="s">
        <v>448</v>
      </c>
      <c r="C727" s="5" t="s">
        <v>389</v>
      </c>
      <c r="D727" s="20" t="s">
        <v>537</v>
      </c>
      <c r="E727" s="5"/>
      <c r="F727" s="3">
        <f t="shared" si="205"/>
        <v>2206.1999999999998</v>
      </c>
      <c r="G727" s="3">
        <f t="shared" si="205"/>
        <v>2206.1999999999998</v>
      </c>
      <c r="H727" s="3">
        <f t="shared" si="201"/>
        <v>100</v>
      </c>
    </row>
    <row r="728" spans="1:8" ht="30" x14ac:dyDescent="0.2">
      <c r="A728" s="6" t="s">
        <v>415</v>
      </c>
      <c r="B728" s="5" t="s">
        <v>448</v>
      </c>
      <c r="C728" s="5" t="s">
        <v>389</v>
      </c>
      <c r="D728" s="20" t="s">
        <v>537</v>
      </c>
      <c r="E728" s="5" t="s">
        <v>429</v>
      </c>
      <c r="F728" s="3">
        <f t="shared" si="205"/>
        <v>2206.1999999999998</v>
      </c>
      <c r="G728" s="3">
        <f t="shared" si="205"/>
        <v>2206.1999999999998</v>
      </c>
      <c r="H728" s="3">
        <f t="shared" si="201"/>
        <v>100</v>
      </c>
    </row>
    <row r="729" spans="1:8" x14ac:dyDescent="0.2">
      <c r="A729" s="6" t="s">
        <v>416</v>
      </c>
      <c r="B729" s="5" t="s">
        <v>448</v>
      </c>
      <c r="C729" s="5" t="s">
        <v>389</v>
      </c>
      <c r="D729" s="20" t="s">
        <v>537</v>
      </c>
      <c r="E729" s="5" t="s">
        <v>430</v>
      </c>
      <c r="F729" s="3">
        <f>Ведомственная!G572+Ведомственная!G938</f>
        <v>2206.1999999999998</v>
      </c>
      <c r="G729" s="3">
        <f>Ведомственная!H572+Ведомственная!H938</f>
        <v>2206.1999999999998</v>
      </c>
      <c r="H729" s="3">
        <f t="shared" si="201"/>
        <v>100</v>
      </c>
    </row>
    <row r="730" spans="1:8" x14ac:dyDescent="0.2">
      <c r="A730" s="4" t="s">
        <v>465</v>
      </c>
      <c r="B730" s="5" t="s">
        <v>448</v>
      </c>
      <c r="C730" s="5" t="s">
        <v>448</v>
      </c>
      <c r="D730" s="5"/>
      <c r="E730" s="5"/>
      <c r="F730" s="3">
        <f>F731</f>
        <v>7921</v>
      </c>
      <c r="G730" s="3">
        <f>G731</f>
        <v>7882.8</v>
      </c>
      <c r="H730" s="3">
        <f t="shared" si="201"/>
        <v>99.517737659386441</v>
      </c>
    </row>
    <row r="731" spans="1:8" ht="45" x14ac:dyDescent="0.2">
      <c r="A731" s="21" t="s">
        <v>247</v>
      </c>
      <c r="B731" s="5" t="s">
        <v>448</v>
      </c>
      <c r="C731" s="5" t="s">
        <v>448</v>
      </c>
      <c r="D731" s="20" t="s">
        <v>248</v>
      </c>
      <c r="E731" s="5"/>
      <c r="F731" s="3">
        <f t="shared" ref="F731:G732" si="206">F732</f>
        <v>7921</v>
      </c>
      <c r="G731" s="3">
        <f t="shared" si="206"/>
        <v>7882.8</v>
      </c>
      <c r="H731" s="3">
        <f t="shared" si="201"/>
        <v>99.517737659386441</v>
      </c>
    </row>
    <row r="732" spans="1:8" x14ac:dyDescent="0.2">
      <c r="A732" s="21" t="s">
        <v>260</v>
      </c>
      <c r="B732" s="5" t="s">
        <v>448</v>
      </c>
      <c r="C732" s="5" t="s">
        <v>448</v>
      </c>
      <c r="D732" s="20" t="s">
        <v>261</v>
      </c>
      <c r="E732" s="5"/>
      <c r="F732" s="3">
        <f t="shared" si="206"/>
        <v>7921</v>
      </c>
      <c r="G732" s="3">
        <f t="shared" si="206"/>
        <v>7882.8</v>
      </c>
      <c r="H732" s="3">
        <f t="shared" si="201"/>
        <v>99.517737659386441</v>
      </c>
    </row>
    <row r="733" spans="1:8" ht="75" x14ac:dyDescent="0.2">
      <c r="A733" s="25" t="s">
        <v>262</v>
      </c>
      <c r="B733" s="5" t="s">
        <v>448</v>
      </c>
      <c r="C733" s="5" t="s">
        <v>448</v>
      </c>
      <c r="D733" s="20" t="s">
        <v>263</v>
      </c>
      <c r="E733" s="5"/>
      <c r="F733" s="3">
        <f t="shared" ref="F733:G733" si="207">F734+F737+F740</f>
        <v>7921</v>
      </c>
      <c r="G733" s="3">
        <f t="shared" si="207"/>
        <v>7882.8</v>
      </c>
      <c r="H733" s="3">
        <f t="shared" si="201"/>
        <v>99.517737659386441</v>
      </c>
    </row>
    <row r="734" spans="1:8" ht="30" x14ac:dyDescent="0.2">
      <c r="A734" s="26" t="s">
        <v>264</v>
      </c>
      <c r="B734" s="5" t="s">
        <v>448</v>
      </c>
      <c r="C734" s="5" t="s">
        <v>448</v>
      </c>
      <c r="D734" s="20" t="s">
        <v>265</v>
      </c>
      <c r="E734" s="30"/>
      <c r="F734" s="3">
        <f t="shared" ref="F734:G735" si="208">F735</f>
        <v>1156</v>
      </c>
      <c r="G734" s="3">
        <f t="shared" si="208"/>
        <v>1122.3</v>
      </c>
      <c r="H734" s="3">
        <f t="shared" si="201"/>
        <v>97.084775086505175</v>
      </c>
    </row>
    <row r="735" spans="1:8" ht="30" x14ac:dyDescent="0.2">
      <c r="A735" s="6" t="s">
        <v>415</v>
      </c>
      <c r="B735" s="5" t="s">
        <v>448</v>
      </c>
      <c r="C735" s="5" t="s">
        <v>448</v>
      </c>
      <c r="D735" s="20" t="s">
        <v>265</v>
      </c>
      <c r="E735" s="5">
        <v>600</v>
      </c>
      <c r="F735" s="3">
        <f t="shared" si="208"/>
        <v>1156</v>
      </c>
      <c r="G735" s="3">
        <f t="shared" si="208"/>
        <v>1122.3</v>
      </c>
      <c r="H735" s="3">
        <f t="shared" si="201"/>
        <v>97.084775086505175</v>
      </c>
    </row>
    <row r="736" spans="1:8" x14ac:dyDescent="0.2">
      <c r="A736" s="6" t="s">
        <v>416</v>
      </c>
      <c r="B736" s="5" t="s">
        <v>448</v>
      </c>
      <c r="C736" s="5" t="s">
        <v>448</v>
      </c>
      <c r="D736" s="20" t="s">
        <v>265</v>
      </c>
      <c r="E736" s="5">
        <v>610</v>
      </c>
      <c r="F736" s="3">
        <f>Ведомственная!G579</f>
        <v>1156</v>
      </c>
      <c r="G736" s="3">
        <f>Ведомственная!H579</f>
        <v>1122.3</v>
      </c>
      <c r="H736" s="3">
        <f t="shared" si="201"/>
        <v>97.084775086505175</v>
      </c>
    </row>
    <row r="737" spans="1:8" ht="45" x14ac:dyDescent="0.2">
      <c r="A737" s="26" t="s">
        <v>266</v>
      </c>
      <c r="B737" s="5" t="s">
        <v>448</v>
      </c>
      <c r="C737" s="5" t="s">
        <v>448</v>
      </c>
      <c r="D737" s="20" t="s">
        <v>267</v>
      </c>
      <c r="E737" s="30"/>
      <c r="F737" s="3">
        <f t="shared" ref="F737:G738" si="209">F738</f>
        <v>3</v>
      </c>
      <c r="G737" s="3">
        <f t="shared" si="209"/>
        <v>0</v>
      </c>
      <c r="H737" s="3">
        <f t="shared" si="201"/>
        <v>0</v>
      </c>
    </row>
    <row r="738" spans="1:8" ht="30" x14ac:dyDescent="0.2">
      <c r="A738" s="6" t="s">
        <v>415</v>
      </c>
      <c r="B738" s="5" t="s">
        <v>448</v>
      </c>
      <c r="C738" s="5" t="s">
        <v>448</v>
      </c>
      <c r="D738" s="20" t="s">
        <v>267</v>
      </c>
      <c r="E738" s="5">
        <v>600</v>
      </c>
      <c r="F738" s="3">
        <f t="shared" si="209"/>
        <v>3</v>
      </c>
      <c r="G738" s="3">
        <f t="shared" si="209"/>
        <v>0</v>
      </c>
      <c r="H738" s="3">
        <f t="shared" si="201"/>
        <v>0</v>
      </c>
    </row>
    <row r="739" spans="1:8" x14ac:dyDescent="0.2">
      <c r="A739" s="6" t="s">
        <v>416</v>
      </c>
      <c r="B739" s="5" t="s">
        <v>448</v>
      </c>
      <c r="C739" s="5" t="s">
        <v>448</v>
      </c>
      <c r="D739" s="20" t="s">
        <v>267</v>
      </c>
      <c r="E739" s="5">
        <v>610</v>
      </c>
      <c r="F739" s="3">
        <f>Ведомственная!G582</f>
        <v>3</v>
      </c>
      <c r="G739" s="3">
        <f>Ведомственная!H582</f>
        <v>0</v>
      </c>
      <c r="H739" s="3">
        <f t="shared" si="201"/>
        <v>0</v>
      </c>
    </row>
    <row r="740" spans="1:8" ht="30" x14ac:dyDescent="0.2">
      <c r="A740" s="26" t="s">
        <v>268</v>
      </c>
      <c r="B740" s="5" t="s">
        <v>448</v>
      </c>
      <c r="C740" s="5" t="s">
        <v>448</v>
      </c>
      <c r="D740" s="20" t="s">
        <v>269</v>
      </c>
      <c r="E740" s="30"/>
      <c r="F740" s="3">
        <f t="shared" ref="F740:G741" si="210">F741</f>
        <v>6762</v>
      </c>
      <c r="G740" s="3">
        <f t="shared" si="210"/>
        <v>6760.5</v>
      </c>
      <c r="H740" s="3">
        <f t="shared" si="201"/>
        <v>99.977817213842059</v>
      </c>
    </row>
    <row r="741" spans="1:8" ht="30" x14ac:dyDescent="0.2">
      <c r="A741" s="6" t="s">
        <v>415</v>
      </c>
      <c r="B741" s="5" t="s">
        <v>448</v>
      </c>
      <c r="C741" s="5" t="s">
        <v>448</v>
      </c>
      <c r="D741" s="20" t="s">
        <v>269</v>
      </c>
      <c r="E741" s="5">
        <v>600</v>
      </c>
      <c r="F741" s="3">
        <f t="shared" si="210"/>
        <v>6762</v>
      </c>
      <c r="G741" s="3">
        <f t="shared" si="210"/>
        <v>6760.5</v>
      </c>
      <c r="H741" s="3">
        <f t="shared" si="201"/>
        <v>99.977817213842059</v>
      </c>
    </row>
    <row r="742" spans="1:8" x14ac:dyDescent="0.2">
      <c r="A742" s="6" t="s">
        <v>416</v>
      </c>
      <c r="B742" s="5" t="s">
        <v>448</v>
      </c>
      <c r="C742" s="5" t="s">
        <v>448</v>
      </c>
      <c r="D742" s="20" t="s">
        <v>269</v>
      </c>
      <c r="E742" s="5">
        <v>610</v>
      </c>
      <c r="F742" s="3">
        <f>Ведомственная!G585</f>
        <v>6762</v>
      </c>
      <c r="G742" s="3">
        <f>Ведомственная!H585</f>
        <v>6760.5</v>
      </c>
      <c r="H742" s="3">
        <f t="shared" si="201"/>
        <v>99.977817213842059</v>
      </c>
    </row>
    <row r="743" spans="1:8" x14ac:dyDescent="0.2">
      <c r="A743" s="4" t="s">
        <v>451</v>
      </c>
      <c r="B743" s="5" t="s">
        <v>448</v>
      </c>
      <c r="C743" s="5" t="s">
        <v>422</v>
      </c>
      <c r="D743" s="5"/>
      <c r="E743" s="5"/>
      <c r="F743" s="3">
        <f>F744+F759</f>
        <v>23306</v>
      </c>
      <c r="G743" s="3">
        <f>G744+G759</f>
        <v>22560.299999999996</v>
      </c>
      <c r="H743" s="3">
        <f t="shared" si="201"/>
        <v>96.800394748133513</v>
      </c>
    </row>
    <row r="744" spans="1:8" x14ac:dyDescent="0.2">
      <c r="A744" s="21" t="s">
        <v>30</v>
      </c>
      <c r="B744" s="5" t="s">
        <v>448</v>
      </c>
      <c r="C744" s="5" t="s">
        <v>422</v>
      </c>
      <c r="D744" s="20" t="s">
        <v>31</v>
      </c>
      <c r="E744" s="5"/>
      <c r="F744" s="3">
        <f>F750+F745</f>
        <v>19060</v>
      </c>
      <c r="G744" s="3">
        <f>G750+G745</f>
        <v>18445.899999999998</v>
      </c>
      <c r="H744" s="3">
        <f t="shared" ref="H744:H788" si="211">G744/F744*100</f>
        <v>96.778069254984246</v>
      </c>
    </row>
    <row r="745" spans="1:8" ht="30" x14ac:dyDescent="0.2">
      <c r="A745" s="21" t="s">
        <v>60</v>
      </c>
      <c r="B745" s="5" t="s">
        <v>448</v>
      </c>
      <c r="C745" s="5" t="s">
        <v>422</v>
      </c>
      <c r="D745" s="20" t="s">
        <v>61</v>
      </c>
      <c r="E745" s="5"/>
      <c r="F745" s="3">
        <f t="shared" ref="F745:G748" si="212">F746</f>
        <v>1320</v>
      </c>
      <c r="G745" s="3">
        <f t="shared" si="212"/>
        <v>1320</v>
      </c>
      <c r="H745" s="3">
        <f t="shared" si="211"/>
        <v>100</v>
      </c>
    </row>
    <row r="746" spans="1:8" ht="60" x14ac:dyDescent="0.2">
      <c r="A746" s="19" t="s">
        <v>62</v>
      </c>
      <c r="B746" s="5" t="s">
        <v>448</v>
      </c>
      <c r="C746" s="5" t="s">
        <v>422</v>
      </c>
      <c r="D746" s="20" t="s">
        <v>63</v>
      </c>
      <c r="E746" s="30"/>
      <c r="F746" s="3">
        <f t="shared" si="212"/>
        <v>1320</v>
      </c>
      <c r="G746" s="3">
        <f t="shared" si="212"/>
        <v>1320</v>
      </c>
      <c r="H746" s="3">
        <f t="shared" si="211"/>
        <v>100</v>
      </c>
    </row>
    <row r="747" spans="1:8" x14ac:dyDescent="0.2">
      <c r="A747" s="21" t="s">
        <v>17</v>
      </c>
      <c r="B747" s="5" t="s">
        <v>448</v>
      </c>
      <c r="C747" s="5" t="s">
        <v>422</v>
      </c>
      <c r="D747" s="20" t="s">
        <v>64</v>
      </c>
      <c r="E747" s="30"/>
      <c r="F747" s="3">
        <f t="shared" si="212"/>
        <v>1320</v>
      </c>
      <c r="G747" s="3">
        <f t="shared" si="212"/>
        <v>1320</v>
      </c>
      <c r="H747" s="3">
        <f t="shared" si="211"/>
        <v>100</v>
      </c>
    </row>
    <row r="748" spans="1:8" x14ac:dyDescent="0.2">
      <c r="A748" s="48" t="s">
        <v>408</v>
      </c>
      <c r="B748" s="5" t="s">
        <v>448</v>
      </c>
      <c r="C748" s="5" t="s">
        <v>422</v>
      </c>
      <c r="D748" s="20" t="s">
        <v>64</v>
      </c>
      <c r="E748" s="5" t="s">
        <v>409</v>
      </c>
      <c r="F748" s="3">
        <f t="shared" si="212"/>
        <v>1320</v>
      </c>
      <c r="G748" s="3">
        <f t="shared" si="212"/>
        <v>1320</v>
      </c>
      <c r="H748" s="3">
        <f t="shared" si="211"/>
        <v>100</v>
      </c>
    </row>
    <row r="749" spans="1:8" x14ac:dyDescent="0.2">
      <c r="A749" s="10" t="s">
        <v>479</v>
      </c>
      <c r="B749" s="5" t="s">
        <v>448</v>
      </c>
      <c r="C749" s="5" t="s">
        <v>422</v>
      </c>
      <c r="D749" s="20" t="s">
        <v>64</v>
      </c>
      <c r="E749" s="5" t="s">
        <v>480</v>
      </c>
      <c r="F749" s="3">
        <f>Ведомственная!G945+Ведомственная!G592</f>
        <v>1320</v>
      </c>
      <c r="G749" s="3">
        <f>Ведомственная!H945+Ведомственная!H592</f>
        <v>1320</v>
      </c>
      <c r="H749" s="3">
        <f t="shared" si="211"/>
        <v>100</v>
      </c>
    </row>
    <row r="750" spans="1:8" x14ac:dyDescent="0.2">
      <c r="A750" s="21" t="s">
        <v>25</v>
      </c>
      <c r="B750" s="5" t="s">
        <v>448</v>
      </c>
      <c r="C750" s="5" t="s">
        <v>422</v>
      </c>
      <c r="D750" s="20" t="s">
        <v>68</v>
      </c>
      <c r="E750" s="5"/>
      <c r="F750" s="3">
        <f t="shared" ref="F750:G751" si="213">F751</f>
        <v>17740</v>
      </c>
      <c r="G750" s="3">
        <f t="shared" si="213"/>
        <v>17125.899999999998</v>
      </c>
      <c r="H750" s="3">
        <f t="shared" si="211"/>
        <v>96.538331454340465</v>
      </c>
    </row>
    <row r="751" spans="1:8" ht="30" x14ac:dyDescent="0.2">
      <c r="A751" s="21" t="s">
        <v>27</v>
      </c>
      <c r="B751" s="5" t="s">
        <v>448</v>
      </c>
      <c r="C751" s="5" t="s">
        <v>422</v>
      </c>
      <c r="D751" s="20" t="s">
        <v>70</v>
      </c>
      <c r="E751" s="5"/>
      <c r="F751" s="3">
        <f t="shared" si="213"/>
        <v>17740</v>
      </c>
      <c r="G751" s="3">
        <f t="shared" si="213"/>
        <v>17125.899999999998</v>
      </c>
      <c r="H751" s="3">
        <f t="shared" si="211"/>
        <v>96.538331454340465</v>
      </c>
    </row>
    <row r="752" spans="1:8" x14ac:dyDescent="0.2">
      <c r="A752" s="23" t="s">
        <v>29</v>
      </c>
      <c r="B752" s="5" t="s">
        <v>448</v>
      </c>
      <c r="C752" s="5" t="s">
        <v>422</v>
      </c>
      <c r="D752" s="20" t="s">
        <v>514</v>
      </c>
      <c r="E752" s="5"/>
      <c r="F752" s="3">
        <f t="shared" ref="F752:G752" si="214">F753+F755+F757</f>
        <v>17740</v>
      </c>
      <c r="G752" s="3">
        <f t="shared" si="214"/>
        <v>17125.899999999998</v>
      </c>
      <c r="H752" s="3">
        <f t="shared" si="211"/>
        <v>96.538331454340465</v>
      </c>
    </row>
    <row r="753" spans="1:8" ht="60" x14ac:dyDescent="0.2">
      <c r="A753" s="6" t="s">
        <v>390</v>
      </c>
      <c r="B753" s="5" t="s">
        <v>448</v>
      </c>
      <c r="C753" s="5" t="s">
        <v>422</v>
      </c>
      <c r="D753" s="20" t="s">
        <v>514</v>
      </c>
      <c r="E753" s="5">
        <v>100</v>
      </c>
      <c r="F753" s="3">
        <f t="shared" ref="F753:G753" si="215">F754</f>
        <v>12708.9</v>
      </c>
      <c r="G753" s="3">
        <f t="shared" si="215"/>
        <v>12677.7</v>
      </c>
      <c r="H753" s="3">
        <f t="shared" si="211"/>
        <v>99.754502750041325</v>
      </c>
    </row>
    <row r="754" spans="1:8" ht="30" x14ac:dyDescent="0.2">
      <c r="A754" s="6" t="s">
        <v>392</v>
      </c>
      <c r="B754" s="5" t="s">
        <v>448</v>
      </c>
      <c r="C754" s="5" t="s">
        <v>422</v>
      </c>
      <c r="D754" s="20" t="s">
        <v>514</v>
      </c>
      <c r="E754" s="5" t="s">
        <v>393</v>
      </c>
      <c r="F754" s="3">
        <f>Ведомственная!G950</f>
        <v>12708.9</v>
      </c>
      <c r="G754" s="3">
        <f>Ведомственная!H950</f>
        <v>12677.7</v>
      </c>
      <c r="H754" s="3">
        <f t="shared" si="211"/>
        <v>99.754502750041325</v>
      </c>
    </row>
    <row r="755" spans="1:8" ht="30" x14ac:dyDescent="0.2">
      <c r="A755" s="6" t="s">
        <v>394</v>
      </c>
      <c r="B755" s="5" t="s">
        <v>448</v>
      </c>
      <c r="C755" s="5" t="s">
        <v>422</v>
      </c>
      <c r="D755" s="20" t="s">
        <v>514</v>
      </c>
      <c r="E755" s="5" t="s">
        <v>395</v>
      </c>
      <c r="F755" s="3">
        <f t="shared" ref="F755:G755" si="216">F756</f>
        <v>4763</v>
      </c>
      <c r="G755" s="3">
        <f t="shared" si="216"/>
        <v>4184.3999999999996</v>
      </c>
      <c r="H755" s="3">
        <f t="shared" si="211"/>
        <v>87.852193995381057</v>
      </c>
    </row>
    <row r="756" spans="1:8" ht="30" x14ac:dyDescent="0.2">
      <c r="A756" s="6" t="s">
        <v>396</v>
      </c>
      <c r="B756" s="5" t="s">
        <v>448</v>
      </c>
      <c r="C756" s="5" t="s">
        <v>422</v>
      </c>
      <c r="D756" s="20" t="s">
        <v>514</v>
      </c>
      <c r="E756" s="5" t="s">
        <v>397</v>
      </c>
      <c r="F756" s="3">
        <f>Ведомственная!G952</f>
        <v>4763</v>
      </c>
      <c r="G756" s="3">
        <f>Ведомственная!H952</f>
        <v>4184.3999999999996</v>
      </c>
      <c r="H756" s="3">
        <f t="shared" si="211"/>
        <v>87.852193995381057</v>
      </c>
    </row>
    <row r="757" spans="1:8" x14ac:dyDescent="0.2">
      <c r="A757" s="6" t="s">
        <v>398</v>
      </c>
      <c r="B757" s="5" t="s">
        <v>448</v>
      </c>
      <c r="C757" s="5" t="s">
        <v>422</v>
      </c>
      <c r="D757" s="20" t="s">
        <v>514</v>
      </c>
      <c r="E757" s="5" t="s">
        <v>399</v>
      </c>
      <c r="F757" s="3">
        <f t="shared" ref="F757:G757" si="217">F758</f>
        <v>268.10000000000002</v>
      </c>
      <c r="G757" s="3">
        <f t="shared" si="217"/>
        <v>263.8</v>
      </c>
      <c r="H757" s="3">
        <f t="shared" si="211"/>
        <v>98.396120850428943</v>
      </c>
    </row>
    <row r="758" spans="1:8" x14ac:dyDescent="0.2">
      <c r="A758" s="48" t="s">
        <v>400</v>
      </c>
      <c r="B758" s="5" t="s">
        <v>448</v>
      </c>
      <c r="C758" s="5" t="s">
        <v>422</v>
      </c>
      <c r="D758" s="20" t="s">
        <v>514</v>
      </c>
      <c r="E758" s="5" t="s">
        <v>401</v>
      </c>
      <c r="F758" s="3">
        <f>Ведомственная!G954</f>
        <v>268.10000000000002</v>
      </c>
      <c r="G758" s="3">
        <f>Ведомственная!H954</f>
        <v>263.8</v>
      </c>
      <c r="H758" s="3">
        <f t="shared" si="211"/>
        <v>98.396120850428943</v>
      </c>
    </row>
    <row r="759" spans="1:8" x14ac:dyDescent="0.2">
      <c r="A759" s="21" t="s">
        <v>71</v>
      </c>
      <c r="B759" s="5" t="s">
        <v>448</v>
      </c>
      <c r="C759" s="5" t="s">
        <v>422</v>
      </c>
      <c r="D759" s="20" t="s">
        <v>72</v>
      </c>
      <c r="E759" s="5"/>
      <c r="F759" s="3">
        <f t="shared" ref="F759:G761" si="218">F760</f>
        <v>4246</v>
      </c>
      <c r="G759" s="3">
        <f t="shared" si="218"/>
        <v>4114.3999999999996</v>
      </c>
      <c r="H759" s="3">
        <f t="shared" si="211"/>
        <v>96.900612341026843</v>
      </c>
    </row>
    <row r="760" spans="1:8" ht="30" x14ac:dyDescent="0.2">
      <c r="A760" s="21" t="s">
        <v>85</v>
      </c>
      <c r="B760" s="5" t="s">
        <v>448</v>
      </c>
      <c r="C760" s="5" t="s">
        <v>422</v>
      </c>
      <c r="D760" s="20" t="s">
        <v>86</v>
      </c>
      <c r="E760" s="5"/>
      <c r="F760" s="3">
        <f t="shared" si="218"/>
        <v>4246</v>
      </c>
      <c r="G760" s="3">
        <f t="shared" si="218"/>
        <v>4114.3999999999996</v>
      </c>
      <c r="H760" s="3">
        <f t="shared" si="211"/>
        <v>96.900612341026843</v>
      </c>
    </row>
    <row r="761" spans="1:8" ht="45" x14ac:dyDescent="0.2">
      <c r="A761" s="25" t="s">
        <v>87</v>
      </c>
      <c r="B761" s="5" t="s">
        <v>448</v>
      </c>
      <c r="C761" s="5" t="s">
        <v>422</v>
      </c>
      <c r="D761" s="20" t="s">
        <v>88</v>
      </c>
      <c r="E761" s="5"/>
      <c r="F761" s="3">
        <f t="shared" si="218"/>
        <v>4246</v>
      </c>
      <c r="G761" s="3">
        <f t="shared" si="218"/>
        <v>4114.3999999999996</v>
      </c>
      <c r="H761" s="3">
        <f t="shared" si="211"/>
        <v>96.900612341026843</v>
      </c>
    </row>
    <row r="762" spans="1:8" ht="30" x14ac:dyDescent="0.2">
      <c r="A762" s="25" t="s">
        <v>89</v>
      </c>
      <c r="B762" s="5" t="s">
        <v>448</v>
      </c>
      <c r="C762" s="5" t="s">
        <v>422</v>
      </c>
      <c r="D762" s="20" t="s">
        <v>90</v>
      </c>
      <c r="E762" s="5"/>
      <c r="F762" s="3">
        <f>F763+F765</f>
        <v>4246</v>
      </c>
      <c r="G762" s="3">
        <f>G763+G765</f>
        <v>4114.3999999999996</v>
      </c>
      <c r="H762" s="3">
        <f t="shared" si="211"/>
        <v>96.900612341026843</v>
      </c>
    </row>
    <row r="763" spans="1:8" ht="30" x14ac:dyDescent="0.2">
      <c r="A763" s="6" t="s">
        <v>394</v>
      </c>
      <c r="B763" s="5" t="s">
        <v>448</v>
      </c>
      <c r="C763" s="5" t="s">
        <v>422</v>
      </c>
      <c r="D763" s="20" t="s">
        <v>90</v>
      </c>
      <c r="E763" s="5" t="s">
        <v>395</v>
      </c>
      <c r="F763" s="3">
        <f t="shared" ref="F763:G763" si="219">F764</f>
        <v>3846</v>
      </c>
      <c r="G763" s="3">
        <f t="shared" si="219"/>
        <v>3714.4</v>
      </c>
      <c r="H763" s="3">
        <f t="shared" si="211"/>
        <v>96.578263130525215</v>
      </c>
    </row>
    <row r="764" spans="1:8" ht="30" x14ac:dyDescent="0.2">
      <c r="A764" s="6" t="s">
        <v>396</v>
      </c>
      <c r="B764" s="5" t="s">
        <v>448</v>
      </c>
      <c r="C764" s="5" t="s">
        <v>422</v>
      </c>
      <c r="D764" s="20" t="s">
        <v>90</v>
      </c>
      <c r="E764" s="5" t="s">
        <v>397</v>
      </c>
      <c r="F764" s="3">
        <f>Ведомственная!G960</f>
        <v>3846</v>
      </c>
      <c r="G764" s="3">
        <f>Ведомственная!H960</f>
        <v>3714.4</v>
      </c>
      <c r="H764" s="3">
        <f t="shared" si="211"/>
        <v>96.578263130525215</v>
      </c>
    </row>
    <row r="765" spans="1:8" ht="30" x14ac:dyDescent="0.2">
      <c r="A765" s="6" t="s">
        <v>415</v>
      </c>
      <c r="B765" s="5" t="s">
        <v>448</v>
      </c>
      <c r="C765" s="5" t="s">
        <v>422</v>
      </c>
      <c r="D765" s="20" t="s">
        <v>90</v>
      </c>
      <c r="E765" s="5" t="s">
        <v>429</v>
      </c>
      <c r="F765" s="3">
        <f t="shared" ref="F765:G765" si="220">F766</f>
        <v>400</v>
      </c>
      <c r="G765" s="3">
        <f t="shared" si="220"/>
        <v>400</v>
      </c>
      <c r="H765" s="3">
        <f t="shared" si="211"/>
        <v>100</v>
      </c>
    </row>
    <row r="766" spans="1:8" x14ac:dyDescent="0.2">
      <c r="A766" s="6" t="s">
        <v>416</v>
      </c>
      <c r="B766" s="5" t="s">
        <v>448</v>
      </c>
      <c r="C766" s="5" t="s">
        <v>422</v>
      </c>
      <c r="D766" s="20" t="s">
        <v>90</v>
      </c>
      <c r="E766" s="5" t="s">
        <v>430</v>
      </c>
      <c r="F766" s="3">
        <f>Ведомственная!G598</f>
        <v>400</v>
      </c>
      <c r="G766" s="3">
        <f>Ведомственная!H598</f>
        <v>400</v>
      </c>
      <c r="H766" s="3">
        <f t="shared" si="211"/>
        <v>100</v>
      </c>
    </row>
    <row r="767" spans="1:8" ht="15.75" x14ac:dyDescent="0.25">
      <c r="A767" s="7" t="s">
        <v>452</v>
      </c>
      <c r="B767" s="8" t="s">
        <v>453</v>
      </c>
      <c r="C767" s="8"/>
      <c r="D767" s="8"/>
      <c r="E767" s="8"/>
      <c r="F767" s="9">
        <f>F768+F807</f>
        <v>98402.3</v>
      </c>
      <c r="G767" s="9">
        <f>G768+G807</f>
        <v>95066.999999999985</v>
      </c>
      <c r="H767" s="9">
        <f t="shared" si="211"/>
        <v>96.610546704700994</v>
      </c>
    </row>
    <row r="768" spans="1:8" x14ac:dyDescent="0.2">
      <c r="A768" s="4" t="s">
        <v>466</v>
      </c>
      <c r="B768" s="5" t="s">
        <v>453</v>
      </c>
      <c r="C768" s="5" t="s">
        <v>387</v>
      </c>
      <c r="D768" s="5"/>
      <c r="E768" s="5"/>
      <c r="F768" s="3">
        <f>F769+F783+F803+F797</f>
        <v>97975.5</v>
      </c>
      <c r="G768" s="3">
        <f>G769+G783+G803+G797</f>
        <v>94649.39999999998</v>
      </c>
      <c r="H768" s="3">
        <f t="shared" si="211"/>
        <v>96.605171701088523</v>
      </c>
    </row>
    <row r="769" spans="1:8" x14ac:dyDescent="0.2">
      <c r="A769" s="21" t="s">
        <v>8</v>
      </c>
      <c r="B769" s="5" t="s">
        <v>453</v>
      </c>
      <c r="C769" s="5" t="s">
        <v>387</v>
      </c>
      <c r="D769" s="20" t="s">
        <v>9</v>
      </c>
      <c r="E769" s="11"/>
      <c r="F769" s="3">
        <f>F770+F775</f>
        <v>90901.6</v>
      </c>
      <c r="G769" s="3">
        <f>G770+G775</f>
        <v>90769.799999999988</v>
      </c>
      <c r="H769" s="3">
        <f t="shared" si="211"/>
        <v>99.855008052663521</v>
      </c>
    </row>
    <row r="770" spans="1:8" x14ac:dyDescent="0.2">
      <c r="A770" s="21" t="s">
        <v>10</v>
      </c>
      <c r="B770" s="5" t="s">
        <v>453</v>
      </c>
      <c r="C770" s="5" t="s">
        <v>387</v>
      </c>
      <c r="D770" s="20" t="s">
        <v>11</v>
      </c>
      <c r="E770" s="5"/>
      <c r="F770" s="3">
        <f t="shared" ref="F770:G770" si="221">F771</f>
        <v>19496.599999999999</v>
      </c>
      <c r="G770" s="3">
        <f t="shared" si="221"/>
        <v>19489.900000000001</v>
      </c>
      <c r="H770" s="3">
        <f t="shared" si="211"/>
        <v>99.96563503380078</v>
      </c>
    </row>
    <row r="771" spans="1:8" ht="45" x14ac:dyDescent="0.2">
      <c r="A771" s="21" t="s">
        <v>12</v>
      </c>
      <c r="B771" s="5" t="s">
        <v>453</v>
      </c>
      <c r="C771" s="5" t="s">
        <v>387</v>
      </c>
      <c r="D771" s="20" t="s">
        <v>13</v>
      </c>
      <c r="E771" s="5"/>
      <c r="F771" s="3">
        <f>F772</f>
        <v>19496.599999999999</v>
      </c>
      <c r="G771" s="3">
        <f>G772</f>
        <v>19489.900000000001</v>
      </c>
      <c r="H771" s="3">
        <f t="shared" si="211"/>
        <v>99.96563503380078</v>
      </c>
    </row>
    <row r="772" spans="1:8" ht="30" x14ac:dyDescent="0.2">
      <c r="A772" s="22" t="s">
        <v>14</v>
      </c>
      <c r="B772" s="5" t="s">
        <v>453</v>
      </c>
      <c r="C772" s="5" t="s">
        <v>387</v>
      </c>
      <c r="D772" s="20" t="s">
        <v>15</v>
      </c>
      <c r="E772" s="5"/>
      <c r="F772" s="3">
        <f t="shared" ref="F772:G773" si="222">F773</f>
        <v>19496.599999999999</v>
      </c>
      <c r="G772" s="3">
        <f t="shared" si="222"/>
        <v>19489.900000000001</v>
      </c>
      <c r="H772" s="3">
        <f t="shared" si="211"/>
        <v>99.96563503380078</v>
      </c>
    </row>
    <row r="773" spans="1:8" ht="30" x14ac:dyDescent="0.2">
      <c r="A773" s="6" t="s">
        <v>415</v>
      </c>
      <c r="B773" s="5" t="s">
        <v>453</v>
      </c>
      <c r="C773" s="5" t="s">
        <v>387</v>
      </c>
      <c r="D773" s="20" t="s">
        <v>15</v>
      </c>
      <c r="E773" s="5" t="s">
        <v>429</v>
      </c>
      <c r="F773" s="3">
        <f t="shared" si="222"/>
        <v>19496.599999999999</v>
      </c>
      <c r="G773" s="3">
        <f t="shared" si="222"/>
        <v>19489.900000000001</v>
      </c>
      <c r="H773" s="3">
        <f t="shared" si="211"/>
        <v>99.96563503380078</v>
      </c>
    </row>
    <row r="774" spans="1:8" x14ac:dyDescent="0.2">
      <c r="A774" s="6" t="s">
        <v>416</v>
      </c>
      <c r="B774" s="5" t="s">
        <v>453</v>
      </c>
      <c r="C774" s="5" t="s">
        <v>387</v>
      </c>
      <c r="D774" s="20" t="s">
        <v>15</v>
      </c>
      <c r="E774" s="5" t="s">
        <v>430</v>
      </c>
      <c r="F774" s="3">
        <f>Ведомственная!G606</f>
        <v>19496.599999999999</v>
      </c>
      <c r="G774" s="3">
        <f>Ведомственная!H606</f>
        <v>19489.900000000001</v>
      </c>
      <c r="H774" s="3">
        <f t="shared" si="211"/>
        <v>99.96563503380078</v>
      </c>
    </row>
    <row r="775" spans="1:8" ht="45" x14ac:dyDescent="0.2">
      <c r="A775" s="21" t="s">
        <v>523</v>
      </c>
      <c r="B775" s="5" t="s">
        <v>453</v>
      </c>
      <c r="C775" s="5" t="s">
        <v>387</v>
      </c>
      <c r="D775" s="20" t="s">
        <v>524</v>
      </c>
      <c r="E775" s="5"/>
      <c r="F775" s="3">
        <f t="shared" ref="F775:G781" si="223">F776</f>
        <v>71405</v>
      </c>
      <c r="G775" s="3">
        <f t="shared" si="223"/>
        <v>71279.899999999994</v>
      </c>
      <c r="H775" s="3">
        <f t="shared" si="211"/>
        <v>99.824802184720951</v>
      </c>
    </row>
    <row r="776" spans="1:8" ht="30" x14ac:dyDescent="0.2">
      <c r="A776" s="21" t="s">
        <v>525</v>
      </c>
      <c r="B776" s="5" t="s">
        <v>453</v>
      </c>
      <c r="C776" s="5" t="s">
        <v>387</v>
      </c>
      <c r="D776" s="20" t="s">
        <v>526</v>
      </c>
      <c r="E776" s="5"/>
      <c r="F776" s="3">
        <f t="shared" ref="F776:G776" si="224">F780+F777</f>
        <v>71405</v>
      </c>
      <c r="G776" s="3">
        <f t="shared" si="224"/>
        <v>71279.899999999994</v>
      </c>
      <c r="H776" s="3">
        <f t="shared" si="211"/>
        <v>99.824802184720951</v>
      </c>
    </row>
    <row r="777" spans="1:8" x14ac:dyDescent="0.2">
      <c r="A777" s="21" t="s">
        <v>16</v>
      </c>
      <c r="B777" s="5" t="s">
        <v>453</v>
      </c>
      <c r="C777" s="5" t="s">
        <v>387</v>
      </c>
      <c r="D777" s="20" t="s">
        <v>528</v>
      </c>
      <c r="E777" s="5"/>
      <c r="F777" s="3">
        <f t="shared" ref="F777:G778" si="225">F778</f>
        <v>847</v>
      </c>
      <c r="G777" s="3">
        <f t="shared" si="225"/>
        <v>746</v>
      </c>
      <c r="H777" s="3">
        <f t="shared" si="211"/>
        <v>88.075560802833536</v>
      </c>
    </row>
    <row r="778" spans="1:8" ht="30" x14ac:dyDescent="0.2">
      <c r="A778" s="6" t="s">
        <v>415</v>
      </c>
      <c r="B778" s="5" t="s">
        <v>453</v>
      </c>
      <c r="C778" s="5" t="s">
        <v>387</v>
      </c>
      <c r="D778" s="20" t="s">
        <v>528</v>
      </c>
      <c r="E778" s="5" t="s">
        <v>429</v>
      </c>
      <c r="F778" s="3">
        <f t="shared" si="225"/>
        <v>847</v>
      </c>
      <c r="G778" s="3">
        <f t="shared" si="225"/>
        <v>746</v>
      </c>
      <c r="H778" s="3">
        <f t="shared" si="211"/>
        <v>88.075560802833536</v>
      </c>
    </row>
    <row r="779" spans="1:8" x14ac:dyDescent="0.2">
      <c r="A779" s="6" t="s">
        <v>416</v>
      </c>
      <c r="B779" s="5" t="s">
        <v>453</v>
      </c>
      <c r="C779" s="5" t="s">
        <v>387</v>
      </c>
      <c r="D779" s="20" t="s">
        <v>528</v>
      </c>
      <c r="E779" s="5" t="s">
        <v>430</v>
      </c>
      <c r="F779" s="3">
        <f>Ведомственная!G611</f>
        <v>847</v>
      </c>
      <c r="G779" s="3">
        <f>Ведомственная!H611</f>
        <v>746</v>
      </c>
      <c r="H779" s="3">
        <f t="shared" si="211"/>
        <v>88.075560802833536</v>
      </c>
    </row>
    <row r="780" spans="1:8" ht="30" x14ac:dyDescent="0.2">
      <c r="A780" s="22" t="s">
        <v>18</v>
      </c>
      <c r="B780" s="5" t="s">
        <v>453</v>
      </c>
      <c r="C780" s="5" t="s">
        <v>387</v>
      </c>
      <c r="D780" s="20" t="s">
        <v>527</v>
      </c>
      <c r="E780" s="5"/>
      <c r="F780" s="3">
        <f t="shared" si="223"/>
        <v>70558</v>
      </c>
      <c r="G780" s="3">
        <f t="shared" si="223"/>
        <v>70533.899999999994</v>
      </c>
      <c r="H780" s="3">
        <f t="shared" si="211"/>
        <v>99.965843703052798</v>
      </c>
    </row>
    <row r="781" spans="1:8" ht="30" x14ac:dyDescent="0.2">
      <c r="A781" s="6" t="s">
        <v>415</v>
      </c>
      <c r="B781" s="5" t="s">
        <v>453</v>
      </c>
      <c r="C781" s="5" t="s">
        <v>387</v>
      </c>
      <c r="D781" s="20" t="s">
        <v>527</v>
      </c>
      <c r="E781" s="5" t="s">
        <v>429</v>
      </c>
      <c r="F781" s="3">
        <f t="shared" si="223"/>
        <v>70558</v>
      </c>
      <c r="G781" s="3">
        <f t="shared" si="223"/>
        <v>70533.899999999994</v>
      </c>
      <c r="H781" s="3">
        <f t="shared" si="211"/>
        <v>99.965843703052798</v>
      </c>
    </row>
    <row r="782" spans="1:8" x14ac:dyDescent="0.2">
      <c r="A782" s="6" t="s">
        <v>416</v>
      </c>
      <c r="B782" s="5" t="s">
        <v>453</v>
      </c>
      <c r="C782" s="5" t="s">
        <v>387</v>
      </c>
      <c r="D782" s="20" t="s">
        <v>527</v>
      </c>
      <c r="E782" s="5" t="s">
        <v>430</v>
      </c>
      <c r="F782" s="3">
        <f>Ведомственная!G614</f>
        <v>70558</v>
      </c>
      <c r="G782" s="3">
        <f>Ведомственная!H614</f>
        <v>70533.899999999994</v>
      </c>
      <c r="H782" s="3">
        <f t="shared" si="211"/>
        <v>99.965843703052798</v>
      </c>
    </row>
    <row r="783" spans="1:8" ht="30" x14ac:dyDescent="0.2">
      <c r="A783" s="21" t="s">
        <v>132</v>
      </c>
      <c r="B783" s="5" t="s">
        <v>453</v>
      </c>
      <c r="C783" s="5" t="s">
        <v>387</v>
      </c>
      <c r="D783" s="20" t="s">
        <v>133</v>
      </c>
      <c r="E783" s="5"/>
      <c r="F783" s="3">
        <f>F792+F784</f>
        <v>1560.1999999999998</v>
      </c>
      <c r="G783" s="3">
        <f>G792+G784</f>
        <v>1465.9</v>
      </c>
      <c r="H783" s="3">
        <f t="shared" si="211"/>
        <v>93.955903089347544</v>
      </c>
    </row>
    <row r="784" spans="1:8" ht="30" x14ac:dyDescent="0.2">
      <c r="A784" s="21" t="s">
        <v>134</v>
      </c>
      <c r="B784" s="5" t="s">
        <v>453</v>
      </c>
      <c r="C784" s="5" t="s">
        <v>387</v>
      </c>
      <c r="D784" s="20" t="s">
        <v>135</v>
      </c>
      <c r="E784" s="5"/>
      <c r="F784" s="3">
        <f t="shared" ref="F784:G790" si="226">F785</f>
        <v>1420.1999999999998</v>
      </c>
      <c r="G784" s="3">
        <f t="shared" si="226"/>
        <v>1420.2</v>
      </c>
      <c r="H784" s="3">
        <f t="shared" si="211"/>
        <v>100.00000000000003</v>
      </c>
    </row>
    <row r="785" spans="1:8" ht="45" x14ac:dyDescent="0.2">
      <c r="A785" s="23" t="s">
        <v>136</v>
      </c>
      <c r="B785" s="5" t="s">
        <v>453</v>
      </c>
      <c r="C785" s="5" t="s">
        <v>387</v>
      </c>
      <c r="D785" s="20" t="s">
        <v>137</v>
      </c>
      <c r="E785" s="5"/>
      <c r="F785" s="3">
        <f>F789+F786</f>
        <v>1420.1999999999998</v>
      </c>
      <c r="G785" s="3">
        <f>G789+G786</f>
        <v>1420.2</v>
      </c>
      <c r="H785" s="3">
        <f t="shared" si="211"/>
        <v>100.00000000000003</v>
      </c>
    </row>
    <row r="786" spans="1:8" ht="75" x14ac:dyDescent="0.2">
      <c r="A786" s="21" t="s">
        <v>519</v>
      </c>
      <c r="B786" s="5" t="s">
        <v>453</v>
      </c>
      <c r="C786" s="5" t="s">
        <v>387</v>
      </c>
      <c r="D786" s="20" t="s">
        <v>138</v>
      </c>
      <c r="E786" s="5"/>
      <c r="F786" s="3">
        <f t="shared" ref="F786:G787" si="227">F787</f>
        <v>100</v>
      </c>
      <c r="G786" s="3">
        <f t="shared" si="227"/>
        <v>100</v>
      </c>
      <c r="H786" s="3">
        <f t="shared" si="211"/>
        <v>100</v>
      </c>
    </row>
    <row r="787" spans="1:8" ht="30" x14ac:dyDescent="0.2">
      <c r="A787" s="6" t="s">
        <v>415</v>
      </c>
      <c r="B787" s="5" t="s">
        <v>453</v>
      </c>
      <c r="C787" s="5" t="s">
        <v>387</v>
      </c>
      <c r="D787" s="20" t="s">
        <v>138</v>
      </c>
      <c r="E787" s="5" t="s">
        <v>429</v>
      </c>
      <c r="F787" s="3">
        <f t="shared" si="227"/>
        <v>100</v>
      </c>
      <c r="G787" s="3">
        <f t="shared" si="227"/>
        <v>100</v>
      </c>
      <c r="H787" s="3">
        <f t="shared" si="211"/>
        <v>100</v>
      </c>
    </row>
    <row r="788" spans="1:8" x14ac:dyDescent="0.2">
      <c r="A788" s="6" t="s">
        <v>416</v>
      </c>
      <c r="B788" s="5" t="s">
        <v>453</v>
      </c>
      <c r="C788" s="5" t="s">
        <v>387</v>
      </c>
      <c r="D788" s="20" t="s">
        <v>138</v>
      </c>
      <c r="E788" s="5" t="s">
        <v>430</v>
      </c>
      <c r="F788" s="3">
        <f>Ведомственная!G620</f>
        <v>100</v>
      </c>
      <c r="G788" s="3">
        <f>Ведомственная!H620</f>
        <v>100</v>
      </c>
      <c r="H788" s="3">
        <f t="shared" si="211"/>
        <v>100</v>
      </c>
    </row>
    <row r="789" spans="1:8" x14ac:dyDescent="0.2">
      <c r="A789" s="6" t="s">
        <v>482</v>
      </c>
      <c r="B789" s="5" t="s">
        <v>453</v>
      </c>
      <c r="C789" s="5" t="s">
        <v>387</v>
      </c>
      <c r="D789" s="20" t="s">
        <v>481</v>
      </c>
      <c r="E789" s="5"/>
      <c r="F789" s="3">
        <f t="shared" si="226"/>
        <v>1320.1999999999998</v>
      </c>
      <c r="G789" s="3">
        <f t="shared" si="226"/>
        <v>1320.2</v>
      </c>
      <c r="H789" s="3">
        <f t="shared" ref="H789:H835" si="228">G789/F789*100</f>
        <v>100.00000000000003</v>
      </c>
    </row>
    <row r="790" spans="1:8" ht="30" x14ac:dyDescent="0.2">
      <c r="A790" s="6" t="s">
        <v>415</v>
      </c>
      <c r="B790" s="5" t="s">
        <v>453</v>
      </c>
      <c r="C790" s="5" t="s">
        <v>387</v>
      </c>
      <c r="D790" s="20" t="s">
        <v>481</v>
      </c>
      <c r="E790" s="5" t="s">
        <v>429</v>
      </c>
      <c r="F790" s="3">
        <f t="shared" si="226"/>
        <v>1320.1999999999998</v>
      </c>
      <c r="G790" s="3">
        <f t="shared" si="226"/>
        <v>1320.2</v>
      </c>
      <c r="H790" s="3">
        <f t="shared" si="228"/>
        <v>100.00000000000003</v>
      </c>
    </row>
    <row r="791" spans="1:8" x14ac:dyDescent="0.2">
      <c r="A791" s="6" t="s">
        <v>416</v>
      </c>
      <c r="B791" s="5" t="s">
        <v>453</v>
      </c>
      <c r="C791" s="5" t="s">
        <v>387</v>
      </c>
      <c r="D791" s="20" t="s">
        <v>481</v>
      </c>
      <c r="E791" s="5" t="s">
        <v>430</v>
      </c>
      <c r="F791" s="3">
        <f>Ведомственная!G623</f>
        <v>1320.1999999999998</v>
      </c>
      <c r="G791" s="3">
        <f>Ведомственная!H623</f>
        <v>1320.2</v>
      </c>
      <c r="H791" s="3">
        <f t="shared" si="228"/>
        <v>100.00000000000003</v>
      </c>
    </row>
    <row r="792" spans="1:8" ht="30" x14ac:dyDescent="0.2">
      <c r="A792" s="6" t="s">
        <v>611</v>
      </c>
      <c r="B792" s="5" t="s">
        <v>453</v>
      </c>
      <c r="C792" s="5" t="s">
        <v>387</v>
      </c>
      <c r="D792" s="20" t="s">
        <v>156</v>
      </c>
      <c r="E792" s="5"/>
      <c r="F792" s="3">
        <f t="shared" ref="F792:G795" si="229">F793</f>
        <v>140</v>
      </c>
      <c r="G792" s="3">
        <f t="shared" si="229"/>
        <v>45.7</v>
      </c>
      <c r="H792" s="3">
        <f t="shared" si="228"/>
        <v>32.642857142857146</v>
      </c>
    </row>
    <row r="793" spans="1:8" ht="30" x14ac:dyDescent="0.2">
      <c r="A793" s="23" t="s">
        <v>157</v>
      </c>
      <c r="B793" s="5" t="s">
        <v>453</v>
      </c>
      <c r="C793" s="5" t="s">
        <v>387</v>
      </c>
      <c r="D793" s="20" t="s">
        <v>158</v>
      </c>
      <c r="E793" s="5"/>
      <c r="F793" s="3">
        <f t="shared" si="229"/>
        <v>140</v>
      </c>
      <c r="G793" s="3">
        <f t="shared" si="229"/>
        <v>45.7</v>
      </c>
      <c r="H793" s="3">
        <f t="shared" si="228"/>
        <v>32.642857142857146</v>
      </c>
    </row>
    <row r="794" spans="1:8" ht="30" x14ac:dyDescent="0.2">
      <c r="A794" s="26" t="s">
        <v>159</v>
      </c>
      <c r="B794" s="5" t="s">
        <v>453</v>
      </c>
      <c r="C794" s="5" t="s">
        <v>387</v>
      </c>
      <c r="D794" s="20" t="s">
        <v>160</v>
      </c>
      <c r="E794" s="5"/>
      <c r="F794" s="3">
        <f t="shared" si="229"/>
        <v>140</v>
      </c>
      <c r="G794" s="3">
        <f t="shared" si="229"/>
        <v>45.7</v>
      </c>
      <c r="H794" s="3">
        <f t="shared" si="228"/>
        <v>32.642857142857146</v>
      </c>
    </row>
    <row r="795" spans="1:8" ht="30" x14ac:dyDescent="0.2">
      <c r="A795" s="6" t="s">
        <v>415</v>
      </c>
      <c r="B795" s="5" t="s">
        <v>453</v>
      </c>
      <c r="C795" s="5" t="s">
        <v>387</v>
      </c>
      <c r="D795" s="20" t="s">
        <v>160</v>
      </c>
      <c r="E795" s="5" t="s">
        <v>429</v>
      </c>
      <c r="F795" s="3">
        <f t="shared" si="229"/>
        <v>140</v>
      </c>
      <c r="G795" s="3">
        <f t="shared" si="229"/>
        <v>45.7</v>
      </c>
      <c r="H795" s="3">
        <f t="shared" si="228"/>
        <v>32.642857142857146</v>
      </c>
    </row>
    <row r="796" spans="1:8" x14ac:dyDescent="0.2">
      <c r="A796" s="6" t="s">
        <v>416</v>
      </c>
      <c r="B796" s="5" t="s">
        <v>453</v>
      </c>
      <c r="C796" s="5" t="s">
        <v>387</v>
      </c>
      <c r="D796" s="20" t="s">
        <v>160</v>
      </c>
      <c r="E796" s="5" t="s">
        <v>430</v>
      </c>
      <c r="F796" s="3">
        <f>Ведомственная!G628</f>
        <v>140</v>
      </c>
      <c r="G796" s="3">
        <f>Ведомственная!H628</f>
        <v>45.7</v>
      </c>
      <c r="H796" s="3">
        <f t="shared" si="228"/>
        <v>32.642857142857146</v>
      </c>
    </row>
    <row r="797" spans="1:8" ht="45" x14ac:dyDescent="0.2">
      <c r="A797" s="21" t="s">
        <v>247</v>
      </c>
      <c r="B797" s="5" t="s">
        <v>453</v>
      </c>
      <c r="C797" s="5" t="s">
        <v>387</v>
      </c>
      <c r="D797" s="20" t="s">
        <v>248</v>
      </c>
      <c r="E797" s="5"/>
      <c r="F797" s="3">
        <f t="shared" ref="F797:G801" si="230">F798</f>
        <v>3100</v>
      </c>
      <c r="G797" s="3">
        <f t="shared" si="230"/>
        <v>0</v>
      </c>
      <c r="H797" s="3">
        <f t="shared" si="228"/>
        <v>0</v>
      </c>
    </row>
    <row r="798" spans="1:8" ht="30" x14ac:dyDescent="0.2">
      <c r="A798" s="6" t="s">
        <v>596</v>
      </c>
      <c r="B798" s="5" t="s">
        <v>453</v>
      </c>
      <c r="C798" s="5" t="s">
        <v>387</v>
      </c>
      <c r="D798" s="20" t="s">
        <v>593</v>
      </c>
      <c r="E798" s="5"/>
      <c r="F798" s="3">
        <f t="shared" si="230"/>
        <v>3100</v>
      </c>
      <c r="G798" s="3">
        <f t="shared" si="230"/>
        <v>0</v>
      </c>
      <c r="H798" s="3">
        <f t="shared" si="228"/>
        <v>0</v>
      </c>
    </row>
    <row r="799" spans="1:8" ht="45" x14ac:dyDescent="0.2">
      <c r="A799" s="6" t="s">
        <v>597</v>
      </c>
      <c r="B799" s="5" t="s">
        <v>453</v>
      </c>
      <c r="C799" s="5" t="s">
        <v>387</v>
      </c>
      <c r="D799" s="20" t="s">
        <v>594</v>
      </c>
      <c r="E799" s="5"/>
      <c r="F799" s="3">
        <f t="shared" si="230"/>
        <v>3100</v>
      </c>
      <c r="G799" s="3">
        <f t="shared" si="230"/>
        <v>0</v>
      </c>
      <c r="H799" s="3">
        <f t="shared" si="228"/>
        <v>0</v>
      </c>
    </row>
    <row r="800" spans="1:8" ht="30" x14ac:dyDescent="0.2">
      <c r="A800" s="6" t="s">
        <v>598</v>
      </c>
      <c r="B800" s="5" t="s">
        <v>453</v>
      </c>
      <c r="C800" s="5" t="s">
        <v>387</v>
      </c>
      <c r="D800" s="20" t="s">
        <v>595</v>
      </c>
      <c r="E800" s="5"/>
      <c r="F800" s="3">
        <f t="shared" si="230"/>
        <v>3100</v>
      </c>
      <c r="G800" s="3">
        <f t="shared" si="230"/>
        <v>0</v>
      </c>
      <c r="H800" s="3">
        <f t="shared" si="228"/>
        <v>0</v>
      </c>
    </row>
    <row r="801" spans="1:8" ht="30" x14ac:dyDescent="0.2">
      <c r="A801" s="6" t="s">
        <v>415</v>
      </c>
      <c r="B801" s="5" t="s">
        <v>453</v>
      </c>
      <c r="C801" s="5" t="s">
        <v>387</v>
      </c>
      <c r="D801" s="20" t="s">
        <v>595</v>
      </c>
      <c r="E801" s="5" t="s">
        <v>429</v>
      </c>
      <c r="F801" s="3">
        <f t="shared" si="230"/>
        <v>3100</v>
      </c>
      <c r="G801" s="3">
        <f t="shared" si="230"/>
        <v>0</v>
      </c>
      <c r="H801" s="3">
        <f t="shared" si="228"/>
        <v>0</v>
      </c>
    </row>
    <row r="802" spans="1:8" x14ac:dyDescent="0.2">
      <c r="A802" s="6" t="s">
        <v>416</v>
      </c>
      <c r="B802" s="5" t="s">
        <v>453</v>
      </c>
      <c r="C802" s="5" t="s">
        <v>387</v>
      </c>
      <c r="D802" s="20" t="s">
        <v>595</v>
      </c>
      <c r="E802" s="5" t="s">
        <v>430</v>
      </c>
      <c r="F802" s="3">
        <f>Ведомственная!G634</f>
        <v>3100</v>
      </c>
      <c r="G802" s="3">
        <f>Ведомственная!H634</f>
        <v>0</v>
      </c>
      <c r="H802" s="3">
        <f t="shared" si="228"/>
        <v>0</v>
      </c>
    </row>
    <row r="803" spans="1:8" x14ac:dyDescent="0.2">
      <c r="A803" s="21" t="s">
        <v>378</v>
      </c>
      <c r="B803" s="5" t="s">
        <v>453</v>
      </c>
      <c r="C803" s="5" t="s">
        <v>387</v>
      </c>
      <c r="D803" s="20" t="s">
        <v>379</v>
      </c>
      <c r="E803" s="5"/>
      <c r="F803" s="3">
        <f t="shared" ref="F803:G805" si="231">F804</f>
        <v>2413.6999999999998</v>
      </c>
      <c r="G803" s="3">
        <f t="shared" si="231"/>
        <v>2413.6999999999998</v>
      </c>
      <c r="H803" s="3">
        <f t="shared" si="228"/>
        <v>100</v>
      </c>
    </row>
    <row r="804" spans="1:8" x14ac:dyDescent="0.2">
      <c r="A804" s="21" t="s">
        <v>536</v>
      </c>
      <c r="B804" s="5" t="s">
        <v>453</v>
      </c>
      <c r="C804" s="5" t="s">
        <v>387</v>
      </c>
      <c r="D804" s="20" t="s">
        <v>537</v>
      </c>
      <c r="E804" s="5"/>
      <c r="F804" s="3">
        <f t="shared" si="231"/>
        <v>2413.6999999999998</v>
      </c>
      <c r="G804" s="3">
        <f t="shared" si="231"/>
        <v>2413.6999999999998</v>
      </c>
      <c r="H804" s="3">
        <f t="shared" si="228"/>
        <v>100</v>
      </c>
    </row>
    <row r="805" spans="1:8" ht="30" x14ac:dyDescent="0.2">
      <c r="A805" s="6" t="s">
        <v>415</v>
      </c>
      <c r="B805" s="5" t="s">
        <v>453</v>
      </c>
      <c r="C805" s="5" t="s">
        <v>387</v>
      </c>
      <c r="D805" s="20" t="s">
        <v>537</v>
      </c>
      <c r="E805" s="5" t="s">
        <v>429</v>
      </c>
      <c r="F805" s="3">
        <f t="shared" si="231"/>
        <v>2413.6999999999998</v>
      </c>
      <c r="G805" s="3">
        <f t="shared" si="231"/>
        <v>2413.6999999999998</v>
      </c>
      <c r="H805" s="3">
        <f t="shared" si="228"/>
        <v>100</v>
      </c>
    </row>
    <row r="806" spans="1:8" x14ac:dyDescent="0.2">
      <c r="A806" s="6" t="s">
        <v>416</v>
      </c>
      <c r="B806" s="5" t="s">
        <v>453</v>
      </c>
      <c r="C806" s="5" t="s">
        <v>387</v>
      </c>
      <c r="D806" s="20" t="s">
        <v>537</v>
      </c>
      <c r="E806" s="5" t="s">
        <v>430</v>
      </c>
      <c r="F806" s="3">
        <f>Ведомственная!G638</f>
        <v>2413.6999999999998</v>
      </c>
      <c r="G806" s="3">
        <f>Ведомственная!H638</f>
        <v>2413.6999999999998</v>
      </c>
      <c r="H806" s="3">
        <f t="shared" si="228"/>
        <v>100</v>
      </c>
    </row>
    <row r="807" spans="1:8" x14ac:dyDescent="0.2">
      <c r="A807" s="6" t="s">
        <v>561</v>
      </c>
      <c r="B807" s="5" t="s">
        <v>453</v>
      </c>
      <c r="C807" s="5" t="s">
        <v>407</v>
      </c>
      <c r="D807" s="20"/>
      <c r="E807" s="5"/>
      <c r="F807" s="3">
        <f>F808+F818</f>
        <v>426.8</v>
      </c>
      <c r="G807" s="3">
        <f>G808+G818</f>
        <v>417.6</v>
      </c>
      <c r="H807" s="3">
        <f t="shared" si="228"/>
        <v>97.844423617619498</v>
      </c>
    </row>
    <row r="808" spans="1:8" x14ac:dyDescent="0.2">
      <c r="A808" s="21" t="s">
        <v>8</v>
      </c>
      <c r="B808" s="5" t="s">
        <v>453</v>
      </c>
      <c r="C808" s="5" t="s">
        <v>407</v>
      </c>
      <c r="D808" s="20" t="s">
        <v>9</v>
      </c>
      <c r="E808" s="5"/>
      <c r="F808" s="3">
        <f t="shared" ref="F808:G812" si="232">F809</f>
        <v>173.60000000000002</v>
      </c>
      <c r="G808" s="3">
        <f t="shared" si="232"/>
        <v>164.4</v>
      </c>
      <c r="H808" s="3">
        <f t="shared" si="228"/>
        <v>94.700460829493082</v>
      </c>
    </row>
    <row r="809" spans="1:8" x14ac:dyDescent="0.2">
      <c r="A809" s="21" t="s">
        <v>25</v>
      </c>
      <c r="B809" s="5" t="s">
        <v>453</v>
      </c>
      <c r="C809" s="5" t="s">
        <v>407</v>
      </c>
      <c r="D809" s="20" t="s">
        <v>26</v>
      </c>
      <c r="E809" s="5"/>
      <c r="F809" s="3">
        <f t="shared" si="232"/>
        <v>173.60000000000002</v>
      </c>
      <c r="G809" s="3">
        <f t="shared" si="232"/>
        <v>164.4</v>
      </c>
      <c r="H809" s="3">
        <f t="shared" si="228"/>
        <v>94.700460829493082</v>
      </c>
    </row>
    <row r="810" spans="1:8" ht="30" x14ac:dyDescent="0.2">
      <c r="A810" s="21" t="s">
        <v>27</v>
      </c>
      <c r="B810" s="5" t="s">
        <v>453</v>
      </c>
      <c r="C810" s="5" t="s">
        <v>407</v>
      </c>
      <c r="D810" s="20" t="s">
        <v>28</v>
      </c>
      <c r="E810" s="5"/>
      <c r="F810" s="3">
        <f t="shared" si="232"/>
        <v>173.60000000000002</v>
      </c>
      <c r="G810" s="3">
        <f t="shared" si="232"/>
        <v>164.4</v>
      </c>
      <c r="H810" s="3">
        <f t="shared" si="228"/>
        <v>94.700460829493082</v>
      </c>
    </row>
    <row r="811" spans="1:8" x14ac:dyDescent="0.2">
      <c r="A811" s="23" t="s">
        <v>29</v>
      </c>
      <c r="B811" s="5" t="s">
        <v>453</v>
      </c>
      <c r="C811" s="5" t="s">
        <v>407</v>
      </c>
      <c r="D811" s="20" t="s">
        <v>562</v>
      </c>
      <c r="E811" s="5"/>
      <c r="F811" s="3">
        <f>F812+F814+F816</f>
        <v>173.60000000000002</v>
      </c>
      <c r="G811" s="3">
        <f>G812+G814+G816</f>
        <v>164.4</v>
      </c>
      <c r="H811" s="3">
        <f t="shared" si="228"/>
        <v>94.700460829493082</v>
      </c>
    </row>
    <row r="812" spans="1:8" ht="60" x14ac:dyDescent="0.2">
      <c r="A812" s="6" t="s">
        <v>390</v>
      </c>
      <c r="B812" s="5" t="s">
        <v>453</v>
      </c>
      <c r="C812" s="5" t="s">
        <v>407</v>
      </c>
      <c r="D812" s="20" t="s">
        <v>562</v>
      </c>
      <c r="E812" s="5" t="s">
        <v>391</v>
      </c>
      <c r="F812" s="3">
        <f t="shared" si="232"/>
        <v>149.60000000000002</v>
      </c>
      <c r="G812" s="3">
        <f t="shared" si="232"/>
        <v>149.6</v>
      </c>
      <c r="H812" s="3">
        <f t="shared" si="228"/>
        <v>99.999999999999972</v>
      </c>
    </row>
    <row r="813" spans="1:8" ht="30" x14ac:dyDescent="0.2">
      <c r="A813" s="6" t="s">
        <v>392</v>
      </c>
      <c r="B813" s="5" t="s">
        <v>453</v>
      </c>
      <c r="C813" s="5" t="s">
        <v>407</v>
      </c>
      <c r="D813" s="20" t="s">
        <v>562</v>
      </c>
      <c r="E813" s="5" t="s">
        <v>393</v>
      </c>
      <c r="F813" s="3">
        <f>Ведомственная!G645</f>
        <v>149.60000000000002</v>
      </c>
      <c r="G813" s="3">
        <f>Ведомственная!H645</f>
        <v>149.6</v>
      </c>
      <c r="H813" s="3">
        <f t="shared" si="228"/>
        <v>99.999999999999972</v>
      </c>
    </row>
    <row r="814" spans="1:8" ht="30" x14ac:dyDescent="0.2">
      <c r="A814" s="6" t="s">
        <v>394</v>
      </c>
      <c r="B814" s="5" t="s">
        <v>453</v>
      </c>
      <c r="C814" s="5" t="s">
        <v>407</v>
      </c>
      <c r="D814" s="20" t="s">
        <v>562</v>
      </c>
      <c r="E814" s="5" t="s">
        <v>395</v>
      </c>
      <c r="F814" s="3">
        <f>F815</f>
        <v>14</v>
      </c>
      <c r="G814" s="3">
        <f>G815</f>
        <v>14</v>
      </c>
      <c r="H814" s="3">
        <f t="shared" si="228"/>
        <v>100</v>
      </c>
    </row>
    <row r="815" spans="1:8" ht="30" x14ac:dyDescent="0.2">
      <c r="A815" s="6" t="s">
        <v>396</v>
      </c>
      <c r="B815" s="5" t="s">
        <v>453</v>
      </c>
      <c r="C815" s="5" t="s">
        <v>407</v>
      </c>
      <c r="D815" s="20" t="s">
        <v>562</v>
      </c>
      <c r="E815" s="5" t="s">
        <v>397</v>
      </c>
      <c r="F815" s="3">
        <f>Ведомственная!G647</f>
        <v>14</v>
      </c>
      <c r="G815" s="3">
        <f>Ведомственная!H647</f>
        <v>14</v>
      </c>
      <c r="H815" s="3">
        <f t="shared" si="228"/>
        <v>100</v>
      </c>
    </row>
    <row r="816" spans="1:8" x14ac:dyDescent="0.2">
      <c r="A816" s="6" t="s">
        <v>398</v>
      </c>
      <c r="B816" s="5" t="s">
        <v>453</v>
      </c>
      <c r="C816" s="5" t="s">
        <v>407</v>
      </c>
      <c r="D816" s="20" t="s">
        <v>562</v>
      </c>
      <c r="E816" s="5" t="s">
        <v>399</v>
      </c>
      <c r="F816" s="3">
        <f>F817</f>
        <v>10</v>
      </c>
      <c r="G816" s="3">
        <f>G817</f>
        <v>0.8</v>
      </c>
      <c r="H816" s="3">
        <f t="shared" si="228"/>
        <v>8</v>
      </c>
    </row>
    <row r="817" spans="1:8" x14ac:dyDescent="0.2">
      <c r="A817" s="48" t="s">
        <v>400</v>
      </c>
      <c r="B817" s="5" t="s">
        <v>453</v>
      </c>
      <c r="C817" s="5" t="s">
        <v>407</v>
      </c>
      <c r="D817" s="20" t="s">
        <v>562</v>
      </c>
      <c r="E817" s="5" t="s">
        <v>401</v>
      </c>
      <c r="F817" s="3">
        <f>Ведомственная!G649</f>
        <v>10</v>
      </c>
      <c r="G817" s="3">
        <f>Ведомственная!H649</f>
        <v>0.8</v>
      </c>
      <c r="H817" s="3">
        <f t="shared" si="228"/>
        <v>8</v>
      </c>
    </row>
    <row r="818" spans="1:8" x14ac:dyDescent="0.2">
      <c r="A818" s="21" t="s">
        <v>378</v>
      </c>
      <c r="B818" s="5" t="s">
        <v>453</v>
      </c>
      <c r="C818" s="5" t="s">
        <v>407</v>
      </c>
      <c r="D818" s="20" t="s">
        <v>379</v>
      </c>
      <c r="E818" s="5"/>
      <c r="F818" s="3">
        <f t="shared" ref="F818:G820" si="233">F819</f>
        <v>253.2</v>
      </c>
      <c r="G818" s="3">
        <f t="shared" si="233"/>
        <v>253.2</v>
      </c>
      <c r="H818" s="3">
        <f t="shared" si="228"/>
        <v>100</v>
      </c>
    </row>
    <row r="819" spans="1:8" x14ac:dyDescent="0.2">
      <c r="A819" s="21" t="s">
        <v>536</v>
      </c>
      <c r="B819" s="5" t="s">
        <v>453</v>
      </c>
      <c r="C819" s="5" t="s">
        <v>407</v>
      </c>
      <c r="D819" s="20" t="s">
        <v>537</v>
      </c>
      <c r="E819" s="5"/>
      <c r="F819" s="3">
        <f t="shared" si="233"/>
        <v>253.2</v>
      </c>
      <c r="G819" s="3">
        <f t="shared" si="233"/>
        <v>253.2</v>
      </c>
      <c r="H819" s="3">
        <f t="shared" si="228"/>
        <v>100</v>
      </c>
    </row>
    <row r="820" spans="1:8" ht="30" x14ac:dyDescent="0.2">
      <c r="A820" s="6" t="s">
        <v>394</v>
      </c>
      <c r="B820" s="5" t="s">
        <v>453</v>
      </c>
      <c r="C820" s="5" t="s">
        <v>407</v>
      </c>
      <c r="D820" s="20" t="s">
        <v>537</v>
      </c>
      <c r="E820" s="39">
        <v>200</v>
      </c>
      <c r="F820" s="3">
        <f t="shared" si="233"/>
        <v>253.2</v>
      </c>
      <c r="G820" s="3">
        <f t="shared" si="233"/>
        <v>253.2</v>
      </c>
      <c r="H820" s="3">
        <f t="shared" si="228"/>
        <v>100</v>
      </c>
    </row>
    <row r="821" spans="1:8" ht="30" x14ac:dyDescent="0.2">
      <c r="A821" s="6" t="s">
        <v>396</v>
      </c>
      <c r="B821" s="5" t="s">
        <v>453</v>
      </c>
      <c r="C821" s="5" t="s">
        <v>407</v>
      </c>
      <c r="D821" s="20" t="s">
        <v>537</v>
      </c>
      <c r="E821" s="39">
        <v>240</v>
      </c>
      <c r="F821" s="3">
        <f>Ведомственная!G653</f>
        <v>253.2</v>
      </c>
      <c r="G821" s="3">
        <f>Ведомственная!H653</f>
        <v>253.2</v>
      </c>
      <c r="H821" s="3">
        <f t="shared" si="228"/>
        <v>100</v>
      </c>
    </row>
    <row r="822" spans="1:8" ht="15.75" x14ac:dyDescent="0.25">
      <c r="A822" s="7" t="s">
        <v>454</v>
      </c>
      <c r="B822" s="8" t="s">
        <v>432</v>
      </c>
      <c r="C822" s="8"/>
      <c r="D822" s="17"/>
      <c r="E822" s="17"/>
      <c r="F822" s="14">
        <f>F823+F830+F856</f>
        <v>60172.899999999994</v>
      </c>
      <c r="G822" s="14">
        <f>G823+G830+G856</f>
        <v>55694.400000000001</v>
      </c>
      <c r="H822" s="9">
        <f t="shared" si="228"/>
        <v>92.557280769249957</v>
      </c>
    </row>
    <row r="823" spans="1:8" x14ac:dyDescent="0.2">
      <c r="A823" s="4" t="s">
        <v>455</v>
      </c>
      <c r="B823" s="5" t="s">
        <v>432</v>
      </c>
      <c r="C823" s="5" t="s">
        <v>387</v>
      </c>
      <c r="D823" s="5"/>
      <c r="E823" s="5"/>
      <c r="F823" s="3">
        <f t="shared" ref="F823:G828" si="234">F824</f>
        <v>7571.2000000000007</v>
      </c>
      <c r="G823" s="3">
        <f t="shared" si="234"/>
        <v>7571.1</v>
      </c>
      <c r="H823" s="3">
        <f t="shared" si="228"/>
        <v>99.998679205409971</v>
      </c>
    </row>
    <row r="824" spans="1:8" x14ac:dyDescent="0.2">
      <c r="A824" s="21" t="s">
        <v>71</v>
      </c>
      <c r="B824" s="5" t="s">
        <v>432</v>
      </c>
      <c r="C824" s="5" t="s">
        <v>387</v>
      </c>
      <c r="D824" s="20" t="s">
        <v>72</v>
      </c>
      <c r="E824" s="5"/>
      <c r="F824" s="3">
        <f t="shared" si="234"/>
        <v>7571.2000000000007</v>
      </c>
      <c r="G824" s="3">
        <f t="shared" si="234"/>
        <v>7571.1</v>
      </c>
      <c r="H824" s="3">
        <f t="shared" si="228"/>
        <v>99.998679205409971</v>
      </c>
    </row>
    <row r="825" spans="1:8" x14ac:dyDescent="0.2">
      <c r="A825" s="21" t="s">
        <v>73</v>
      </c>
      <c r="B825" s="5" t="s">
        <v>432</v>
      </c>
      <c r="C825" s="5" t="s">
        <v>387</v>
      </c>
      <c r="D825" s="20" t="s">
        <v>74</v>
      </c>
      <c r="E825" s="5"/>
      <c r="F825" s="3">
        <f t="shared" si="234"/>
        <v>7571.2000000000007</v>
      </c>
      <c r="G825" s="3">
        <f t="shared" si="234"/>
        <v>7571.1</v>
      </c>
      <c r="H825" s="3">
        <f t="shared" si="228"/>
        <v>99.998679205409971</v>
      </c>
    </row>
    <row r="826" spans="1:8" ht="45" x14ac:dyDescent="0.2">
      <c r="A826" s="21" t="s">
        <v>81</v>
      </c>
      <c r="B826" s="5" t="s">
        <v>432</v>
      </c>
      <c r="C826" s="5" t="s">
        <v>387</v>
      </c>
      <c r="D826" s="20" t="s">
        <v>82</v>
      </c>
      <c r="E826" s="5"/>
      <c r="F826" s="3">
        <f t="shared" si="234"/>
        <v>7571.2000000000007</v>
      </c>
      <c r="G826" s="3">
        <f t="shared" si="234"/>
        <v>7571.1</v>
      </c>
      <c r="H826" s="3">
        <f t="shared" si="228"/>
        <v>99.998679205409971</v>
      </c>
    </row>
    <row r="827" spans="1:8" ht="30" x14ac:dyDescent="0.2">
      <c r="A827" s="23" t="s">
        <v>83</v>
      </c>
      <c r="B827" s="5" t="s">
        <v>432</v>
      </c>
      <c r="C827" s="5" t="s">
        <v>387</v>
      </c>
      <c r="D827" s="20" t="s">
        <v>84</v>
      </c>
      <c r="E827" s="5"/>
      <c r="F827" s="3">
        <f t="shared" si="234"/>
        <v>7571.2000000000007</v>
      </c>
      <c r="G827" s="3">
        <f t="shared" si="234"/>
        <v>7571.1</v>
      </c>
      <c r="H827" s="3">
        <f t="shared" si="228"/>
        <v>99.998679205409971</v>
      </c>
    </row>
    <row r="828" spans="1:8" x14ac:dyDescent="0.2">
      <c r="A828" s="48" t="s">
        <v>408</v>
      </c>
      <c r="B828" s="5" t="s">
        <v>432</v>
      </c>
      <c r="C828" s="5" t="s">
        <v>387</v>
      </c>
      <c r="D828" s="20" t="s">
        <v>84</v>
      </c>
      <c r="E828" s="5" t="s">
        <v>409</v>
      </c>
      <c r="F828" s="3">
        <f t="shared" si="234"/>
        <v>7571.2000000000007</v>
      </c>
      <c r="G828" s="3">
        <f t="shared" si="234"/>
        <v>7571.1</v>
      </c>
      <c r="H828" s="3">
        <f t="shared" si="228"/>
        <v>99.998679205409971</v>
      </c>
    </row>
    <row r="829" spans="1:8" ht="30" x14ac:dyDescent="0.2">
      <c r="A829" s="10" t="s">
        <v>410</v>
      </c>
      <c r="B829" s="5" t="s">
        <v>432</v>
      </c>
      <c r="C829" s="5" t="s">
        <v>387</v>
      </c>
      <c r="D829" s="20" t="s">
        <v>84</v>
      </c>
      <c r="E829" s="12" t="s">
        <v>411</v>
      </c>
      <c r="F829" s="3">
        <f>Ведомственная!G661</f>
        <v>7571.2000000000007</v>
      </c>
      <c r="G829" s="3">
        <f>Ведомственная!H661</f>
        <v>7571.1</v>
      </c>
      <c r="H829" s="3">
        <f t="shared" si="228"/>
        <v>99.998679205409971</v>
      </c>
    </row>
    <row r="830" spans="1:8" x14ac:dyDescent="0.2">
      <c r="A830" s="4" t="s">
        <v>456</v>
      </c>
      <c r="B830" s="5" t="s">
        <v>432</v>
      </c>
      <c r="C830" s="5" t="s">
        <v>389</v>
      </c>
      <c r="D830" s="5"/>
      <c r="E830" s="5"/>
      <c r="F830" s="3">
        <f t="shared" ref="F830:G830" si="235">F831+F837+F845</f>
        <v>19637</v>
      </c>
      <c r="G830" s="3">
        <f t="shared" si="235"/>
        <v>19121.7</v>
      </c>
      <c r="H830" s="3">
        <f t="shared" si="228"/>
        <v>97.3758720782197</v>
      </c>
    </row>
    <row r="831" spans="1:8" x14ac:dyDescent="0.2">
      <c r="A831" s="18" t="s">
        <v>0</v>
      </c>
      <c r="B831" s="5" t="s">
        <v>432</v>
      </c>
      <c r="C831" s="5" t="s">
        <v>389</v>
      </c>
      <c r="D831" s="44" t="s">
        <v>1</v>
      </c>
      <c r="E831" s="12"/>
      <c r="F831" s="11">
        <f t="shared" ref="F831:G831" si="236">F832</f>
        <v>1614.4</v>
      </c>
      <c r="G831" s="11">
        <f t="shared" si="236"/>
        <v>1614.4</v>
      </c>
      <c r="H831" s="3">
        <f t="shared" si="228"/>
        <v>100</v>
      </c>
    </row>
    <row r="832" spans="1:8" ht="30" x14ac:dyDescent="0.2">
      <c r="A832" s="19" t="s">
        <v>3</v>
      </c>
      <c r="B832" s="5" t="s">
        <v>432</v>
      </c>
      <c r="C832" s="5" t="s">
        <v>389</v>
      </c>
      <c r="D832" s="20" t="s">
        <v>4</v>
      </c>
      <c r="E832" s="5"/>
      <c r="F832" s="11">
        <f t="shared" ref="F832:G835" si="237">F833</f>
        <v>1614.4</v>
      </c>
      <c r="G832" s="11">
        <f t="shared" si="237"/>
        <v>1614.4</v>
      </c>
      <c r="H832" s="3">
        <f t="shared" si="228"/>
        <v>100</v>
      </c>
    </row>
    <row r="833" spans="1:8" ht="30" x14ac:dyDescent="0.2">
      <c r="A833" s="19" t="s">
        <v>5</v>
      </c>
      <c r="B833" s="5" t="s">
        <v>432</v>
      </c>
      <c r="C833" s="5" t="s">
        <v>389</v>
      </c>
      <c r="D833" s="20" t="s">
        <v>6</v>
      </c>
      <c r="E833" s="5"/>
      <c r="F833" s="11">
        <f t="shared" si="237"/>
        <v>1614.4</v>
      </c>
      <c r="G833" s="11">
        <f t="shared" si="237"/>
        <v>1614.4</v>
      </c>
      <c r="H833" s="3">
        <f t="shared" si="228"/>
        <v>100</v>
      </c>
    </row>
    <row r="834" spans="1:8" ht="60" x14ac:dyDescent="0.2">
      <c r="A834" s="21" t="s">
        <v>2</v>
      </c>
      <c r="B834" s="5" t="s">
        <v>432</v>
      </c>
      <c r="C834" s="5" t="s">
        <v>389</v>
      </c>
      <c r="D834" s="20" t="s">
        <v>7</v>
      </c>
      <c r="E834" s="5"/>
      <c r="F834" s="11">
        <f t="shared" si="237"/>
        <v>1614.4</v>
      </c>
      <c r="G834" s="11">
        <f t="shared" si="237"/>
        <v>1614.4</v>
      </c>
      <c r="H834" s="3">
        <f t="shared" si="228"/>
        <v>100</v>
      </c>
    </row>
    <row r="835" spans="1:8" x14ac:dyDescent="0.2">
      <c r="A835" s="13" t="s">
        <v>408</v>
      </c>
      <c r="B835" s="5" t="s">
        <v>432</v>
      </c>
      <c r="C835" s="5" t="s">
        <v>389</v>
      </c>
      <c r="D835" s="20" t="s">
        <v>7</v>
      </c>
      <c r="E835" s="12" t="s">
        <v>409</v>
      </c>
      <c r="F835" s="11">
        <f t="shared" si="237"/>
        <v>1614.4</v>
      </c>
      <c r="G835" s="11">
        <f t="shared" si="237"/>
        <v>1614.4</v>
      </c>
      <c r="H835" s="3">
        <f t="shared" si="228"/>
        <v>100</v>
      </c>
    </row>
    <row r="836" spans="1:8" x14ac:dyDescent="0.2">
      <c r="A836" s="13" t="s">
        <v>457</v>
      </c>
      <c r="B836" s="5" t="s">
        <v>432</v>
      </c>
      <c r="C836" s="5" t="s">
        <v>389</v>
      </c>
      <c r="D836" s="20" t="s">
        <v>7</v>
      </c>
      <c r="E836" s="12" t="s">
        <v>458</v>
      </c>
      <c r="F836" s="11">
        <f>Ведомственная!G668</f>
        <v>1614.4</v>
      </c>
      <c r="G836" s="11">
        <f>Ведомственная!H668</f>
        <v>1614.4</v>
      </c>
      <c r="H836" s="3">
        <f t="shared" ref="H836:H891" si="238">G836/F836*100</f>
        <v>100</v>
      </c>
    </row>
    <row r="837" spans="1:8" x14ac:dyDescent="0.2">
      <c r="A837" s="21" t="s">
        <v>71</v>
      </c>
      <c r="B837" s="5" t="s">
        <v>432</v>
      </c>
      <c r="C837" s="5" t="s">
        <v>389</v>
      </c>
      <c r="D837" s="20" t="s">
        <v>72</v>
      </c>
      <c r="E837" s="30"/>
      <c r="F837" s="11">
        <f t="shared" ref="F837:G839" si="239">F838</f>
        <v>16311</v>
      </c>
      <c r="G837" s="11">
        <f t="shared" si="239"/>
        <v>15889.9</v>
      </c>
      <c r="H837" s="3">
        <f t="shared" si="238"/>
        <v>97.418306664214327</v>
      </c>
    </row>
    <row r="838" spans="1:8" x14ac:dyDescent="0.2">
      <c r="A838" s="21" t="s">
        <v>73</v>
      </c>
      <c r="B838" s="5" t="s">
        <v>432</v>
      </c>
      <c r="C838" s="5" t="s">
        <v>389</v>
      </c>
      <c r="D838" s="20" t="s">
        <v>74</v>
      </c>
      <c r="E838" s="30"/>
      <c r="F838" s="11">
        <f t="shared" si="239"/>
        <v>16311</v>
      </c>
      <c r="G838" s="11">
        <f t="shared" si="239"/>
        <v>15889.9</v>
      </c>
      <c r="H838" s="3">
        <f t="shared" si="238"/>
        <v>97.418306664214327</v>
      </c>
    </row>
    <row r="839" spans="1:8" ht="60" x14ac:dyDescent="0.2">
      <c r="A839" s="21" t="s">
        <v>75</v>
      </c>
      <c r="B839" s="5" t="s">
        <v>432</v>
      </c>
      <c r="C839" s="5" t="s">
        <v>389</v>
      </c>
      <c r="D839" s="20" t="s">
        <v>76</v>
      </c>
      <c r="E839" s="30"/>
      <c r="F839" s="11">
        <f t="shared" si="239"/>
        <v>16311</v>
      </c>
      <c r="G839" s="11">
        <f t="shared" si="239"/>
        <v>15889.9</v>
      </c>
      <c r="H839" s="3">
        <f t="shared" si="238"/>
        <v>97.418306664214327</v>
      </c>
    </row>
    <row r="840" spans="1:8" ht="30" x14ac:dyDescent="0.2">
      <c r="A840" s="25" t="s">
        <v>77</v>
      </c>
      <c r="B840" s="5" t="s">
        <v>432</v>
      </c>
      <c r="C840" s="5" t="s">
        <v>389</v>
      </c>
      <c r="D840" s="20" t="s">
        <v>78</v>
      </c>
      <c r="E840" s="30"/>
      <c r="F840" s="11">
        <f t="shared" ref="F840:G840" si="240">F841+F843</f>
        <v>16311</v>
      </c>
      <c r="G840" s="11">
        <f t="shared" si="240"/>
        <v>15889.9</v>
      </c>
      <c r="H840" s="3">
        <f t="shared" si="238"/>
        <v>97.418306664214327</v>
      </c>
    </row>
    <row r="841" spans="1:8" ht="30" x14ac:dyDescent="0.2">
      <c r="A841" s="6" t="s">
        <v>394</v>
      </c>
      <c r="B841" s="5" t="s">
        <v>432</v>
      </c>
      <c r="C841" s="5" t="s">
        <v>389</v>
      </c>
      <c r="D841" s="20" t="s">
        <v>78</v>
      </c>
      <c r="E841" s="5" t="s">
        <v>395</v>
      </c>
      <c r="F841" s="11">
        <f t="shared" ref="F841:G841" si="241">F842</f>
        <v>121.4</v>
      </c>
      <c r="G841" s="11">
        <f t="shared" si="241"/>
        <v>118.3</v>
      </c>
      <c r="H841" s="3">
        <f t="shared" si="238"/>
        <v>97.446457990115306</v>
      </c>
    </row>
    <row r="842" spans="1:8" ht="30" x14ac:dyDescent="0.2">
      <c r="A842" s="6" t="s">
        <v>396</v>
      </c>
      <c r="B842" s="5" t="s">
        <v>432</v>
      </c>
      <c r="C842" s="5" t="s">
        <v>389</v>
      </c>
      <c r="D842" s="20" t="s">
        <v>78</v>
      </c>
      <c r="E842" s="5" t="s">
        <v>397</v>
      </c>
      <c r="F842" s="11">
        <f>Ведомственная!G674</f>
        <v>121.4</v>
      </c>
      <c r="G842" s="11">
        <f>Ведомственная!H674</f>
        <v>118.3</v>
      </c>
      <c r="H842" s="3">
        <f t="shared" si="238"/>
        <v>97.446457990115306</v>
      </c>
    </row>
    <row r="843" spans="1:8" x14ac:dyDescent="0.2">
      <c r="A843" s="13" t="s">
        <v>408</v>
      </c>
      <c r="B843" s="5" t="s">
        <v>432</v>
      </c>
      <c r="C843" s="5" t="s">
        <v>389</v>
      </c>
      <c r="D843" s="20" t="s">
        <v>78</v>
      </c>
      <c r="E843" s="5" t="s">
        <v>409</v>
      </c>
      <c r="F843" s="11">
        <f t="shared" ref="F843:G843" si="242">F844</f>
        <v>16189.6</v>
      </c>
      <c r="G843" s="11">
        <f t="shared" si="242"/>
        <v>15771.6</v>
      </c>
      <c r="H843" s="3">
        <f t="shared" si="238"/>
        <v>97.41809556752483</v>
      </c>
    </row>
    <row r="844" spans="1:8" ht="30" x14ac:dyDescent="0.2">
      <c r="A844" s="10" t="s">
        <v>410</v>
      </c>
      <c r="B844" s="5" t="s">
        <v>432</v>
      </c>
      <c r="C844" s="5" t="s">
        <v>389</v>
      </c>
      <c r="D844" s="20" t="s">
        <v>78</v>
      </c>
      <c r="E844" s="5" t="s">
        <v>411</v>
      </c>
      <c r="F844" s="11">
        <f>Ведомственная!G676</f>
        <v>16189.6</v>
      </c>
      <c r="G844" s="11">
        <f>Ведомственная!H676</f>
        <v>15771.6</v>
      </c>
      <c r="H844" s="3">
        <f t="shared" si="238"/>
        <v>97.41809556752483</v>
      </c>
    </row>
    <row r="845" spans="1:8" x14ac:dyDescent="0.2">
      <c r="A845" s="21" t="s">
        <v>170</v>
      </c>
      <c r="B845" s="5" t="s">
        <v>432</v>
      </c>
      <c r="C845" s="5" t="s">
        <v>389</v>
      </c>
      <c r="D845" s="20" t="s">
        <v>171</v>
      </c>
      <c r="E845" s="5"/>
      <c r="F845" s="11">
        <f t="shared" ref="F845:G845" si="243">F846+F851</f>
        <v>1711.6</v>
      </c>
      <c r="G845" s="11">
        <f t="shared" si="243"/>
        <v>1617.4</v>
      </c>
      <c r="H845" s="3">
        <f t="shared" si="238"/>
        <v>94.496377658331397</v>
      </c>
    </row>
    <row r="846" spans="1:8" x14ac:dyDescent="0.2">
      <c r="A846" s="21" t="s">
        <v>184</v>
      </c>
      <c r="B846" s="5" t="s">
        <v>432</v>
      </c>
      <c r="C846" s="5" t="s">
        <v>389</v>
      </c>
      <c r="D846" s="20" t="s">
        <v>185</v>
      </c>
      <c r="E846" s="5"/>
      <c r="F846" s="11">
        <f t="shared" ref="F846:G849" si="244">F847</f>
        <v>460.6</v>
      </c>
      <c r="G846" s="11">
        <f t="shared" si="244"/>
        <v>448.2</v>
      </c>
      <c r="H846" s="3">
        <f t="shared" si="238"/>
        <v>97.307859313938337</v>
      </c>
    </row>
    <row r="847" spans="1:8" ht="45" x14ac:dyDescent="0.2">
      <c r="A847" s="21" t="s">
        <v>186</v>
      </c>
      <c r="B847" s="5" t="s">
        <v>432</v>
      </c>
      <c r="C847" s="5" t="s">
        <v>389</v>
      </c>
      <c r="D847" s="20" t="s">
        <v>187</v>
      </c>
      <c r="E847" s="5"/>
      <c r="F847" s="11">
        <f t="shared" si="244"/>
        <v>460.6</v>
      </c>
      <c r="G847" s="11">
        <f t="shared" si="244"/>
        <v>448.2</v>
      </c>
      <c r="H847" s="3">
        <f t="shared" si="238"/>
        <v>97.307859313938337</v>
      </c>
    </row>
    <row r="848" spans="1:8" ht="30" x14ac:dyDescent="0.2">
      <c r="A848" s="21" t="s">
        <v>188</v>
      </c>
      <c r="B848" s="5" t="s">
        <v>432</v>
      </c>
      <c r="C848" s="5" t="s">
        <v>389</v>
      </c>
      <c r="D848" s="20" t="s">
        <v>189</v>
      </c>
      <c r="E848" s="30"/>
      <c r="F848" s="11">
        <f t="shared" si="244"/>
        <v>460.6</v>
      </c>
      <c r="G848" s="11">
        <f t="shared" si="244"/>
        <v>448.2</v>
      </c>
      <c r="H848" s="3">
        <f t="shared" si="238"/>
        <v>97.307859313938337</v>
      </c>
    </row>
    <row r="849" spans="1:8" x14ac:dyDescent="0.2">
      <c r="A849" s="48" t="s">
        <v>408</v>
      </c>
      <c r="B849" s="5" t="s">
        <v>432</v>
      </c>
      <c r="C849" s="5" t="s">
        <v>389</v>
      </c>
      <c r="D849" s="20" t="s">
        <v>189</v>
      </c>
      <c r="E849" s="5" t="s">
        <v>409</v>
      </c>
      <c r="F849" s="11">
        <f t="shared" si="244"/>
        <v>460.6</v>
      </c>
      <c r="G849" s="11">
        <f t="shared" si="244"/>
        <v>448.2</v>
      </c>
      <c r="H849" s="3">
        <f t="shared" si="238"/>
        <v>97.307859313938337</v>
      </c>
    </row>
    <row r="850" spans="1:8" ht="30" x14ac:dyDescent="0.2">
      <c r="A850" s="10" t="s">
        <v>410</v>
      </c>
      <c r="B850" s="5" t="s">
        <v>432</v>
      </c>
      <c r="C850" s="5" t="s">
        <v>389</v>
      </c>
      <c r="D850" s="20" t="s">
        <v>189</v>
      </c>
      <c r="E850" s="5" t="s">
        <v>411</v>
      </c>
      <c r="F850" s="11">
        <f>Ведомственная!G682</f>
        <v>460.6</v>
      </c>
      <c r="G850" s="11">
        <f>Ведомственная!H682</f>
        <v>448.2</v>
      </c>
      <c r="H850" s="3">
        <f t="shared" si="238"/>
        <v>97.307859313938337</v>
      </c>
    </row>
    <row r="851" spans="1:8" ht="30" x14ac:dyDescent="0.2">
      <c r="A851" s="21" t="s">
        <v>191</v>
      </c>
      <c r="B851" s="5" t="s">
        <v>432</v>
      </c>
      <c r="C851" s="5" t="s">
        <v>389</v>
      </c>
      <c r="D851" s="20" t="s">
        <v>192</v>
      </c>
      <c r="E851" s="5"/>
      <c r="F851" s="11">
        <f t="shared" ref="F851:G851" si="245">F852</f>
        <v>1251</v>
      </c>
      <c r="G851" s="11">
        <f t="shared" si="245"/>
        <v>1169.2</v>
      </c>
      <c r="H851" s="3">
        <f t="shared" si="238"/>
        <v>93.461231015187849</v>
      </c>
    </row>
    <row r="852" spans="1:8" ht="75" x14ac:dyDescent="0.2">
      <c r="A852" s="23" t="s">
        <v>193</v>
      </c>
      <c r="B852" s="5" t="s">
        <v>432</v>
      </c>
      <c r="C852" s="5" t="s">
        <v>389</v>
      </c>
      <c r="D852" s="20" t="s">
        <v>194</v>
      </c>
      <c r="E852" s="5"/>
      <c r="F852" s="11">
        <f t="shared" ref="F852:G854" si="246">F853</f>
        <v>1251</v>
      </c>
      <c r="G852" s="11">
        <f t="shared" si="246"/>
        <v>1169.2</v>
      </c>
      <c r="H852" s="3">
        <f t="shared" si="238"/>
        <v>93.461231015187849</v>
      </c>
    </row>
    <row r="853" spans="1:8" ht="60" x14ac:dyDescent="0.2">
      <c r="A853" s="21" t="s">
        <v>195</v>
      </c>
      <c r="B853" s="5" t="s">
        <v>432</v>
      </c>
      <c r="C853" s="5" t="s">
        <v>389</v>
      </c>
      <c r="D853" s="20" t="s">
        <v>196</v>
      </c>
      <c r="E853" s="5"/>
      <c r="F853" s="11">
        <f t="shared" si="246"/>
        <v>1251</v>
      </c>
      <c r="G853" s="11">
        <f t="shared" si="246"/>
        <v>1169.2</v>
      </c>
      <c r="H853" s="3">
        <f t="shared" si="238"/>
        <v>93.461231015187849</v>
      </c>
    </row>
    <row r="854" spans="1:8" x14ac:dyDescent="0.2">
      <c r="A854" s="48" t="s">
        <v>408</v>
      </c>
      <c r="B854" s="5" t="s">
        <v>432</v>
      </c>
      <c r="C854" s="5" t="s">
        <v>389</v>
      </c>
      <c r="D854" s="20" t="s">
        <v>196</v>
      </c>
      <c r="E854" s="5" t="s">
        <v>409</v>
      </c>
      <c r="F854" s="11">
        <f t="shared" si="246"/>
        <v>1251</v>
      </c>
      <c r="G854" s="11">
        <f t="shared" si="246"/>
        <v>1169.2</v>
      </c>
      <c r="H854" s="3">
        <f t="shared" si="238"/>
        <v>93.461231015187849</v>
      </c>
    </row>
    <row r="855" spans="1:8" ht="30" x14ac:dyDescent="0.2">
      <c r="A855" s="10" t="s">
        <v>410</v>
      </c>
      <c r="B855" s="5" t="s">
        <v>432</v>
      </c>
      <c r="C855" s="5" t="s">
        <v>389</v>
      </c>
      <c r="D855" s="20" t="s">
        <v>196</v>
      </c>
      <c r="E855" s="5" t="s">
        <v>411</v>
      </c>
      <c r="F855" s="11">
        <f>Ведомственная!G687</f>
        <v>1251</v>
      </c>
      <c r="G855" s="11">
        <f>Ведомственная!H687</f>
        <v>1169.2</v>
      </c>
      <c r="H855" s="3">
        <f t="shared" si="238"/>
        <v>93.461231015187849</v>
      </c>
    </row>
    <row r="856" spans="1:8" x14ac:dyDescent="0.2">
      <c r="A856" s="48" t="s">
        <v>459</v>
      </c>
      <c r="B856" s="5" t="s">
        <v>432</v>
      </c>
      <c r="C856" s="5" t="s">
        <v>407</v>
      </c>
      <c r="D856" s="12"/>
      <c r="E856" s="12"/>
      <c r="F856" s="11">
        <f t="shared" ref="F856:G856" si="247">F857+F865</f>
        <v>32964.699999999997</v>
      </c>
      <c r="G856" s="11">
        <f t="shared" si="247"/>
        <v>29001.599999999999</v>
      </c>
      <c r="H856" s="3">
        <f t="shared" si="238"/>
        <v>87.977745891817619</v>
      </c>
    </row>
    <row r="857" spans="1:8" x14ac:dyDescent="0.2">
      <c r="A857" s="21" t="s">
        <v>30</v>
      </c>
      <c r="B857" s="5" t="s">
        <v>432</v>
      </c>
      <c r="C857" s="5" t="s">
        <v>407</v>
      </c>
      <c r="D857" s="20" t="s">
        <v>31</v>
      </c>
      <c r="E857" s="5"/>
      <c r="F857" s="3">
        <f t="shared" ref="F857:G859" si="248">F858</f>
        <v>17934</v>
      </c>
      <c r="G857" s="3">
        <f t="shared" si="248"/>
        <v>14447.1</v>
      </c>
      <c r="H857" s="3">
        <f t="shared" si="238"/>
        <v>80.5570424891268</v>
      </c>
    </row>
    <row r="858" spans="1:8" x14ac:dyDescent="0.2">
      <c r="A858" s="21" t="s">
        <v>32</v>
      </c>
      <c r="B858" s="5" t="s">
        <v>432</v>
      </c>
      <c r="C858" s="5" t="s">
        <v>407</v>
      </c>
      <c r="D858" s="20" t="s">
        <v>33</v>
      </c>
      <c r="E858" s="5"/>
      <c r="F858" s="3">
        <f t="shared" si="248"/>
        <v>17934</v>
      </c>
      <c r="G858" s="3">
        <f t="shared" si="248"/>
        <v>14447.1</v>
      </c>
      <c r="H858" s="3">
        <f t="shared" si="238"/>
        <v>80.5570424891268</v>
      </c>
    </row>
    <row r="859" spans="1:8" ht="45" x14ac:dyDescent="0.2">
      <c r="A859" s="21" t="s">
        <v>36</v>
      </c>
      <c r="B859" s="5" t="s">
        <v>432</v>
      </c>
      <c r="C859" s="5" t="s">
        <v>407</v>
      </c>
      <c r="D859" s="20" t="s">
        <v>35</v>
      </c>
      <c r="E859" s="5"/>
      <c r="F859" s="3">
        <f t="shared" si="248"/>
        <v>17934</v>
      </c>
      <c r="G859" s="3">
        <f t="shared" si="248"/>
        <v>14447.1</v>
      </c>
      <c r="H859" s="3">
        <f t="shared" si="238"/>
        <v>80.5570424891268</v>
      </c>
    </row>
    <row r="860" spans="1:8" ht="60" x14ac:dyDescent="0.2">
      <c r="A860" s="23" t="s">
        <v>39</v>
      </c>
      <c r="B860" s="5" t="s">
        <v>432</v>
      </c>
      <c r="C860" s="5" t="s">
        <v>407</v>
      </c>
      <c r="D860" s="20" t="s">
        <v>509</v>
      </c>
      <c r="E860" s="5"/>
      <c r="F860" s="3">
        <f t="shared" ref="F860:G860" si="249">F861+F863</f>
        <v>17934</v>
      </c>
      <c r="G860" s="3">
        <f t="shared" si="249"/>
        <v>14447.1</v>
      </c>
      <c r="H860" s="3">
        <f t="shared" si="238"/>
        <v>80.5570424891268</v>
      </c>
    </row>
    <row r="861" spans="1:8" ht="30" x14ac:dyDescent="0.2">
      <c r="A861" s="6" t="s">
        <v>394</v>
      </c>
      <c r="B861" s="5" t="s">
        <v>432</v>
      </c>
      <c r="C861" s="5" t="s">
        <v>407</v>
      </c>
      <c r="D861" s="20" t="s">
        <v>509</v>
      </c>
      <c r="E861" s="5" t="s">
        <v>395</v>
      </c>
      <c r="F861" s="3">
        <f t="shared" ref="F861:G861" si="250">F862</f>
        <v>178</v>
      </c>
      <c r="G861" s="3">
        <f t="shared" si="250"/>
        <v>141.19999999999999</v>
      </c>
      <c r="H861" s="3">
        <f t="shared" si="238"/>
        <v>79.325842696629209</v>
      </c>
    </row>
    <row r="862" spans="1:8" ht="30" x14ac:dyDescent="0.2">
      <c r="A862" s="6" t="s">
        <v>396</v>
      </c>
      <c r="B862" s="5" t="s">
        <v>432</v>
      </c>
      <c r="C862" s="5" t="s">
        <v>407</v>
      </c>
      <c r="D862" s="20" t="s">
        <v>509</v>
      </c>
      <c r="E862" s="5" t="s">
        <v>397</v>
      </c>
      <c r="F862" s="3">
        <f>Ведомственная!G968</f>
        <v>178</v>
      </c>
      <c r="G862" s="3">
        <f>Ведомственная!H968</f>
        <v>141.19999999999999</v>
      </c>
      <c r="H862" s="3">
        <f t="shared" si="238"/>
        <v>79.325842696629209</v>
      </c>
    </row>
    <row r="863" spans="1:8" x14ac:dyDescent="0.2">
      <c r="A863" s="48" t="s">
        <v>408</v>
      </c>
      <c r="B863" s="5" t="s">
        <v>432</v>
      </c>
      <c r="C863" s="5" t="s">
        <v>407</v>
      </c>
      <c r="D863" s="20" t="s">
        <v>509</v>
      </c>
      <c r="E863" s="5" t="s">
        <v>409</v>
      </c>
      <c r="F863" s="3">
        <f t="shared" ref="F863:G863" si="251">F864</f>
        <v>17756</v>
      </c>
      <c r="G863" s="3">
        <f t="shared" si="251"/>
        <v>14305.9</v>
      </c>
      <c r="H863" s="3">
        <f t="shared" si="238"/>
        <v>80.569384996620869</v>
      </c>
    </row>
    <row r="864" spans="1:8" ht="30" x14ac:dyDescent="0.2">
      <c r="A864" s="10" t="s">
        <v>410</v>
      </c>
      <c r="B864" s="5" t="s">
        <v>432</v>
      </c>
      <c r="C864" s="5" t="s">
        <v>407</v>
      </c>
      <c r="D864" s="20" t="s">
        <v>509</v>
      </c>
      <c r="E864" s="5" t="s">
        <v>411</v>
      </c>
      <c r="F864" s="3">
        <f>Ведомственная!G970</f>
        <v>17756</v>
      </c>
      <c r="G864" s="3">
        <f>Ведомственная!H970</f>
        <v>14305.9</v>
      </c>
      <c r="H864" s="3">
        <f t="shared" si="238"/>
        <v>80.569384996620869</v>
      </c>
    </row>
    <row r="865" spans="1:8" x14ac:dyDescent="0.2">
      <c r="A865" s="21" t="s">
        <v>170</v>
      </c>
      <c r="B865" s="5" t="s">
        <v>432</v>
      </c>
      <c r="C865" s="5" t="s">
        <v>407</v>
      </c>
      <c r="D865" s="20" t="s">
        <v>171</v>
      </c>
      <c r="E865" s="5"/>
      <c r="F865" s="3">
        <f>F866+F871</f>
        <v>15030.7</v>
      </c>
      <c r="G865" s="3">
        <f>G866+G871</f>
        <v>14554.5</v>
      </c>
      <c r="H865" s="3">
        <f t="shared" si="238"/>
        <v>96.831817546754309</v>
      </c>
    </row>
    <row r="866" spans="1:8" x14ac:dyDescent="0.2">
      <c r="A866" s="21" t="s">
        <v>172</v>
      </c>
      <c r="B866" s="5" t="s">
        <v>432</v>
      </c>
      <c r="C866" s="5" t="s">
        <v>407</v>
      </c>
      <c r="D866" s="20" t="s">
        <v>173</v>
      </c>
      <c r="E866" s="5"/>
      <c r="F866" s="11">
        <f t="shared" ref="F866:G866" si="252">F867</f>
        <v>1155.7</v>
      </c>
      <c r="G866" s="11">
        <f t="shared" si="252"/>
        <v>1153.7</v>
      </c>
      <c r="H866" s="3">
        <f t="shared" si="238"/>
        <v>99.826944708834475</v>
      </c>
    </row>
    <row r="867" spans="1:8" ht="60" x14ac:dyDescent="0.2">
      <c r="A867" s="29" t="s">
        <v>174</v>
      </c>
      <c r="B867" s="5" t="s">
        <v>432</v>
      </c>
      <c r="C867" s="5" t="s">
        <v>407</v>
      </c>
      <c r="D867" s="20" t="s">
        <v>175</v>
      </c>
      <c r="E867" s="12"/>
      <c r="F867" s="11">
        <f t="shared" ref="F867:G869" si="253">F868</f>
        <v>1155.7</v>
      </c>
      <c r="G867" s="11">
        <f t="shared" si="253"/>
        <v>1153.7</v>
      </c>
      <c r="H867" s="3">
        <f t="shared" si="238"/>
        <v>99.826944708834475</v>
      </c>
    </row>
    <row r="868" spans="1:8" ht="30" x14ac:dyDescent="0.2">
      <c r="A868" s="21" t="s">
        <v>563</v>
      </c>
      <c r="B868" s="5" t="s">
        <v>432</v>
      </c>
      <c r="C868" s="5" t="s">
        <v>407</v>
      </c>
      <c r="D868" s="20" t="s">
        <v>564</v>
      </c>
      <c r="E868" s="12"/>
      <c r="F868" s="11">
        <f t="shared" si="253"/>
        <v>1155.7</v>
      </c>
      <c r="G868" s="11">
        <f t="shared" si="253"/>
        <v>1153.7</v>
      </c>
      <c r="H868" s="3">
        <f t="shared" si="238"/>
        <v>99.826944708834475</v>
      </c>
    </row>
    <row r="869" spans="1:8" x14ac:dyDescent="0.2">
      <c r="A869" s="48" t="s">
        <v>408</v>
      </c>
      <c r="B869" s="5" t="s">
        <v>432</v>
      </c>
      <c r="C869" s="5" t="s">
        <v>407</v>
      </c>
      <c r="D869" s="20" t="s">
        <v>564</v>
      </c>
      <c r="E869" s="5" t="s">
        <v>409</v>
      </c>
      <c r="F869" s="11">
        <f t="shared" si="253"/>
        <v>1155.7</v>
      </c>
      <c r="G869" s="11">
        <f t="shared" si="253"/>
        <v>1153.7</v>
      </c>
      <c r="H869" s="3">
        <f t="shared" si="238"/>
        <v>99.826944708834475</v>
      </c>
    </row>
    <row r="870" spans="1:8" ht="30" x14ac:dyDescent="0.2">
      <c r="A870" s="10" t="s">
        <v>410</v>
      </c>
      <c r="B870" s="5" t="s">
        <v>432</v>
      </c>
      <c r="C870" s="5" t="s">
        <v>407</v>
      </c>
      <c r="D870" s="20" t="s">
        <v>564</v>
      </c>
      <c r="E870" s="5" t="s">
        <v>411</v>
      </c>
      <c r="F870" s="11">
        <f>Ведомственная!G694</f>
        <v>1155.7</v>
      </c>
      <c r="G870" s="11">
        <f>Ведомственная!H694</f>
        <v>1153.7</v>
      </c>
      <c r="H870" s="3">
        <f t="shared" si="238"/>
        <v>99.826944708834475</v>
      </c>
    </row>
    <row r="871" spans="1:8" ht="45" x14ac:dyDescent="0.2">
      <c r="A871" s="21" t="s">
        <v>176</v>
      </c>
      <c r="B871" s="5" t="s">
        <v>432</v>
      </c>
      <c r="C871" s="5" t="s">
        <v>407</v>
      </c>
      <c r="D871" s="20" t="s">
        <v>177</v>
      </c>
      <c r="E871" s="12"/>
      <c r="F871" s="11">
        <f t="shared" ref="F871:G874" si="254">F872</f>
        <v>13875</v>
      </c>
      <c r="G871" s="11">
        <f t="shared" si="254"/>
        <v>13400.8</v>
      </c>
      <c r="H871" s="3">
        <f t="shared" si="238"/>
        <v>96.582342342342343</v>
      </c>
    </row>
    <row r="872" spans="1:8" ht="60" x14ac:dyDescent="0.2">
      <c r="A872" s="21" t="s">
        <v>178</v>
      </c>
      <c r="B872" s="5" t="s">
        <v>432</v>
      </c>
      <c r="C872" s="5" t="s">
        <v>407</v>
      </c>
      <c r="D872" s="20" t="s">
        <v>179</v>
      </c>
      <c r="E872" s="12"/>
      <c r="F872" s="11">
        <f t="shared" ref="F872:G872" si="255">F873+F876</f>
        <v>13875</v>
      </c>
      <c r="G872" s="11">
        <f t="shared" si="255"/>
        <v>13400.8</v>
      </c>
      <c r="H872" s="3">
        <f t="shared" si="238"/>
        <v>96.582342342342343</v>
      </c>
    </row>
    <row r="873" spans="1:8" ht="60" x14ac:dyDescent="0.2">
      <c r="A873" s="21" t="s">
        <v>180</v>
      </c>
      <c r="B873" s="5" t="s">
        <v>432</v>
      </c>
      <c r="C873" s="5" t="s">
        <v>407</v>
      </c>
      <c r="D873" s="20" t="s">
        <v>181</v>
      </c>
      <c r="E873" s="12"/>
      <c r="F873" s="11">
        <f t="shared" si="254"/>
        <v>13125</v>
      </c>
      <c r="G873" s="11">
        <f t="shared" si="254"/>
        <v>12667.8</v>
      </c>
      <c r="H873" s="3">
        <f t="shared" si="238"/>
        <v>96.516571428571424</v>
      </c>
    </row>
    <row r="874" spans="1:8" ht="30" x14ac:dyDescent="0.2">
      <c r="A874" s="6" t="s">
        <v>438</v>
      </c>
      <c r="B874" s="5" t="s">
        <v>432</v>
      </c>
      <c r="C874" s="5" t="s">
        <v>407</v>
      </c>
      <c r="D874" s="20" t="s">
        <v>181</v>
      </c>
      <c r="E874" s="5" t="s">
        <v>439</v>
      </c>
      <c r="F874" s="11">
        <f t="shared" si="254"/>
        <v>13125</v>
      </c>
      <c r="G874" s="11">
        <f t="shared" si="254"/>
        <v>12667.8</v>
      </c>
      <c r="H874" s="3">
        <f t="shared" si="238"/>
        <v>96.516571428571424</v>
      </c>
    </row>
    <row r="875" spans="1:8" x14ac:dyDescent="0.2">
      <c r="A875" s="6" t="s">
        <v>440</v>
      </c>
      <c r="B875" s="5" t="s">
        <v>432</v>
      </c>
      <c r="C875" s="5" t="s">
        <v>407</v>
      </c>
      <c r="D875" s="20" t="s">
        <v>181</v>
      </c>
      <c r="E875" s="5" t="s">
        <v>441</v>
      </c>
      <c r="F875" s="11">
        <f>Ведомственная!G699</f>
        <v>13125</v>
      </c>
      <c r="G875" s="11">
        <f>Ведомственная!H699</f>
        <v>12667.8</v>
      </c>
      <c r="H875" s="3">
        <f t="shared" si="238"/>
        <v>96.516571428571424</v>
      </c>
    </row>
    <row r="876" spans="1:8" ht="75" x14ac:dyDescent="0.2">
      <c r="A876" s="21" t="s">
        <v>182</v>
      </c>
      <c r="B876" s="5" t="s">
        <v>432</v>
      </c>
      <c r="C876" s="5" t="s">
        <v>407</v>
      </c>
      <c r="D876" s="20" t="s">
        <v>183</v>
      </c>
      <c r="E876" s="12"/>
      <c r="F876" s="11">
        <f t="shared" ref="F876:G877" si="256">F877</f>
        <v>750</v>
      </c>
      <c r="G876" s="11">
        <f t="shared" si="256"/>
        <v>733</v>
      </c>
      <c r="H876" s="3">
        <f t="shared" si="238"/>
        <v>97.733333333333334</v>
      </c>
    </row>
    <row r="877" spans="1:8" ht="30" x14ac:dyDescent="0.2">
      <c r="A877" s="6" t="s">
        <v>438</v>
      </c>
      <c r="B877" s="5" t="s">
        <v>432</v>
      </c>
      <c r="C877" s="5" t="s">
        <v>407</v>
      </c>
      <c r="D877" s="20" t="s">
        <v>183</v>
      </c>
      <c r="E877" s="12" t="s">
        <v>439</v>
      </c>
      <c r="F877" s="11">
        <f t="shared" si="256"/>
        <v>750</v>
      </c>
      <c r="G877" s="11">
        <f t="shared" si="256"/>
        <v>733</v>
      </c>
      <c r="H877" s="3">
        <f t="shared" si="238"/>
        <v>97.733333333333334</v>
      </c>
    </row>
    <row r="878" spans="1:8" x14ac:dyDescent="0.2">
      <c r="A878" s="6" t="s">
        <v>440</v>
      </c>
      <c r="B878" s="5" t="s">
        <v>432</v>
      </c>
      <c r="C878" s="5" t="s">
        <v>407</v>
      </c>
      <c r="D878" s="20" t="s">
        <v>183</v>
      </c>
      <c r="E878" s="12" t="s">
        <v>441</v>
      </c>
      <c r="F878" s="11">
        <f>Ведомственная!G702</f>
        <v>750</v>
      </c>
      <c r="G878" s="11">
        <f>Ведомственная!H702</f>
        <v>733</v>
      </c>
      <c r="H878" s="3">
        <f t="shared" si="238"/>
        <v>97.733333333333334</v>
      </c>
    </row>
    <row r="879" spans="1:8" ht="15.75" x14ac:dyDescent="0.25">
      <c r="A879" s="7" t="s">
        <v>467</v>
      </c>
      <c r="B879" s="8" t="s">
        <v>412</v>
      </c>
      <c r="C879" s="8"/>
      <c r="D879" s="8"/>
      <c r="E879" s="8"/>
      <c r="F879" s="9">
        <f>F880+F903</f>
        <v>77782.8</v>
      </c>
      <c r="G879" s="9">
        <f>G880+G903</f>
        <v>74792.399999999994</v>
      </c>
      <c r="H879" s="9">
        <f t="shared" si="238"/>
        <v>96.155448248198809</v>
      </c>
    </row>
    <row r="880" spans="1:8" x14ac:dyDescent="0.2">
      <c r="A880" s="48" t="s">
        <v>468</v>
      </c>
      <c r="B880" s="5" t="s">
        <v>412</v>
      </c>
      <c r="C880" s="5" t="s">
        <v>387</v>
      </c>
      <c r="D880" s="5"/>
      <c r="E880" s="5"/>
      <c r="F880" s="3">
        <f>F881+F892</f>
        <v>11828.2</v>
      </c>
      <c r="G880" s="3">
        <f>G881+G892</f>
        <v>11570</v>
      </c>
      <c r="H880" s="3">
        <f t="shared" si="238"/>
        <v>97.817081212695072</v>
      </c>
    </row>
    <row r="881" spans="1:8" x14ac:dyDescent="0.2">
      <c r="A881" s="21" t="s">
        <v>91</v>
      </c>
      <c r="B881" s="5" t="s">
        <v>412</v>
      </c>
      <c r="C881" s="5" t="s">
        <v>387</v>
      </c>
      <c r="D881" s="20" t="s">
        <v>92</v>
      </c>
      <c r="E881" s="5"/>
      <c r="F881" s="3">
        <f t="shared" ref="F881:G885" si="257">F882</f>
        <v>10522.5</v>
      </c>
      <c r="G881" s="3">
        <f t="shared" si="257"/>
        <v>10445.1</v>
      </c>
      <c r="H881" s="3">
        <f t="shared" si="238"/>
        <v>99.264433357091946</v>
      </c>
    </row>
    <row r="882" spans="1:8" x14ac:dyDescent="0.2">
      <c r="A882" s="21" t="s">
        <v>93</v>
      </c>
      <c r="B882" s="5" t="s">
        <v>412</v>
      </c>
      <c r="C882" s="5" t="s">
        <v>387</v>
      </c>
      <c r="D882" s="20" t="s">
        <v>94</v>
      </c>
      <c r="E882" s="5"/>
      <c r="F882" s="3">
        <f t="shared" si="257"/>
        <v>10522.5</v>
      </c>
      <c r="G882" s="3">
        <f t="shared" si="257"/>
        <v>10445.1</v>
      </c>
      <c r="H882" s="3">
        <f t="shared" si="238"/>
        <v>99.264433357091946</v>
      </c>
    </row>
    <row r="883" spans="1:8" ht="45" x14ac:dyDescent="0.2">
      <c r="A883" s="21" t="s">
        <v>95</v>
      </c>
      <c r="B883" s="5" t="s">
        <v>412</v>
      </c>
      <c r="C883" s="5" t="s">
        <v>387</v>
      </c>
      <c r="D883" s="20" t="s">
        <v>96</v>
      </c>
      <c r="E883" s="5"/>
      <c r="F883" s="3">
        <f>F884+F889</f>
        <v>10522.5</v>
      </c>
      <c r="G883" s="3">
        <f>G884+G889</f>
        <v>10445.1</v>
      </c>
      <c r="H883" s="3">
        <f t="shared" si="238"/>
        <v>99.264433357091946</v>
      </c>
    </row>
    <row r="884" spans="1:8" ht="30" x14ac:dyDescent="0.2">
      <c r="A884" s="25" t="s">
        <v>614</v>
      </c>
      <c r="B884" s="5" t="s">
        <v>412</v>
      </c>
      <c r="C884" s="5" t="s">
        <v>387</v>
      </c>
      <c r="D884" s="20" t="s">
        <v>97</v>
      </c>
      <c r="E884" s="5"/>
      <c r="F884" s="3">
        <f>F885+F887</f>
        <v>2496.5</v>
      </c>
      <c r="G884" s="3">
        <f>G885+G887</f>
        <v>2419.1</v>
      </c>
      <c r="H884" s="3">
        <f t="shared" si="238"/>
        <v>96.899659523332659</v>
      </c>
    </row>
    <row r="885" spans="1:8" ht="30" x14ac:dyDescent="0.2">
      <c r="A885" s="6" t="s">
        <v>394</v>
      </c>
      <c r="B885" s="5" t="s">
        <v>412</v>
      </c>
      <c r="C885" s="5" t="s">
        <v>387</v>
      </c>
      <c r="D885" s="20" t="s">
        <v>97</v>
      </c>
      <c r="E885" s="5" t="s">
        <v>395</v>
      </c>
      <c r="F885" s="3">
        <f t="shared" si="257"/>
        <v>226</v>
      </c>
      <c r="G885" s="3">
        <f t="shared" si="257"/>
        <v>148.6</v>
      </c>
      <c r="H885" s="3">
        <f t="shared" si="238"/>
        <v>65.752212389380531</v>
      </c>
    </row>
    <row r="886" spans="1:8" ht="30" x14ac:dyDescent="0.2">
      <c r="A886" s="6" t="s">
        <v>396</v>
      </c>
      <c r="B886" s="5" t="s">
        <v>412</v>
      </c>
      <c r="C886" s="5" t="s">
        <v>387</v>
      </c>
      <c r="D886" s="20" t="s">
        <v>97</v>
      </c>
      <c r="E886" s="5" t="s">
        <v>397</v>
      </c>
      <c r="F886" s="3">
        <f>Ведомственная!G710</f>
        <v>226</v>
      </c>
      <c r="G886" s="3">
        <f>Ведомственная!H710</f>
        <v>148.6</v>
      </c>
      <c r="H886" s="3">
        <f t="shared" si="238"/>
        <v>65.752212389380531</v>
      </c>
    </row>
    <row r="887" spans="1:8" ht="30" x14ac:dyDescent="0.2">
      <c r="A887" s="6" t="s">
        <v>415</v>
      </c>
      <c r="B887" s="5" t="s">
        <v>412</v>
      </c>
      <c r="C887" s="5" t="s">
        <v>387</v>
      </c>
      <c r="D887" s="20" t="s">
        <v>97</v>
      </c>
      <c r="E887" s="5" t="s">
        <v>429</v>
      </c>
      <c r="F887" s="3">
        <f>F888</f>
        <v>2270.5</v>
      </c>
      <c r="G887" s="3">
        <f>G888</f>
        <v>2270.5</v>
      </c>
      <c r="H887" s="3">
        <f t="shared" si="238"/>
        <v>100</v>
      </c>
    </row>
    <row r="888" spans="1:8" x14ac:dyDescent="0.2">
      <c r="A888" s="6" t="s">
        <v>416</v>
      </c>
      <c r="B888" s="5" t="s">
        <v>412</v>
      </c>
      <c r="C888" s="5" t="s">
        <v>387</v>
      </c>
      <c r="D888" s="20" t="s">
        <v>97</v>
      </c>
      <c r="E888" s="5" t="s">
        <v>430</v>
      </c>
      <c r="F888" s="3">
        <f>Ведомственная!G712</f>
        <v>2270.5</v>
      </c>
      <c r="G888" s="3">
        <f>Ведомственная!H712</f>
        <v>2270.5</v>
      </c>
      <c r="H888" s="3">
        <f t="shared" si="238"/>
        <v>100</v>
      </c>
    </row>
    <row r="889" spans="1:8" ht="45" x14ac:dyDescent="0.2">
      <c r="A889" s="6" t="s">
        <v>531</v>
      </c>
      <c r="B889" s="5" t="s">
        <v>412</v>
      </c>
      <c r="C889" s="5" t="s">
        <v>387</v>
      </c>
      <c r="D889" s="20" t="s">
        <v>532</v>
      </c>
      <c r="E889" s="5"/>
      <c r="F889" s="3">
        <f t="shared" ref="F889:G890" si="258">F890</f>
        <v>8026</v>
      </c>
      <c r="G889" s="3">
        <f t="shared" si="258"/>
        <v>8026</v>
      </c>
      <c r="H889" s="3">
        <f t="shared" si="238"/>
        <v>100</v>
      </c>
    </row>
    <row r="890" spans="1:8" ht="30" x14ac:dyDescent="0.2">
      <c r="A890" s="6" t="s">
        <v>415</v>
      </c>
      <c r="B890" s="5" t="s">
        <v>412</v>
      </c>
      <c r="C890" s="5" t="s">
        <v>387</v>
      </c>
      <c r="D890" s="20" t="s">
        <v>532</v>
      </c>
      <c r="E890" s="5" t="s">
        <v>429</v>
      </c>
      <c r="F890" s="3">
        <f t="shared" si="258"/>
        <v>8026</v>
      </c>
      <c r="G890" s="3">
        <f t="shared" si="258"/>
        <v>8026</v>
      </c>
      <c r="H890" s="3">
        <f t="shared" si="238"/>
        <v>100</v>
      </c>
    </row>
    <row r="891" spans="1:8" x14ac:dyDescent="0.2">
      <c r="A891" s="6" t="s">
        <v>416</v>
      </c>
      <c r="B891" s="5" t="s">
        <v>412</v>
      </c>
      <c r="C891" s="5" t="s">
        <v>387</v>
      </c>
      <c r="D891" s="20" t="s">
        <v>532</v>
      </c>
      <c r="E891" s="5" t="s">
        <v>430</v>
      </c>
      <c r="F891" s="3">
        <f>Ведомственная!G715</f>
        <v>8026</v>
      </c>
      <c r="G891" s="3">
        <f>Ведомственная!H715</f>
        <v>8026</v>
      </c>
      <c r="H891" s="3">
        <f t="shared" si="238"/>
        <v>100</v>
      </c>
    </row>
    <row r="892" spans="1:8" x14ac:dyDescent="0.2">
      <c r="A892" s="21" t="s">
        <v>378</v>
      </c>
      <c r="B892" s="5" t="s">
        <v>412</v>
      </c>
      <c r="C892" s="5" t="s">
        <v>387</v>
      </c>
      <c r="D892" s="20" t="s">
        <v>379</v>
      </c>
      <c r="E892" s="5"/>
      <c r="F892" s="3">
        <f>F898+F893</f>
        <v>1305.7</v>
      </c>
      <c r="G892" s="3">
        <f>G898+G893</f>
        <v>1124.9000000000001</v>
      </c>
      <c r="H892" s="3">
        <f t="shared" ref="H892:H947" si="259">G892/F892*100</f>
        <v>86.153021367848666</v>
      </c>
    </row>
    <row r="893" spans="1:8" x14ac:dyDescent="0.2">
      <c r="A893" s="6" t="s">
        <v>577</v>
      </c>
      <c r="B893" s="5" t="s">
        <v>412</v>
      </c>
      <c r="C893" s="5" t="s">
        <v>387</v>
      </c>
      <c r="D893" s="20" t="s">
        <v>575</v>
      </c>
      <c r="E893" s="5"/>
      <c r="F893" s="3">
        <f>F894+F896</f>
        <v>113.5</v>
      </c>
      <c r="G893" s="3">
        <f>G894+G896</f>
        <v>0</v>
      </c>
      <c r="H893" s="3">
        <f t="shared" si="259"/>
        <v>0</v>
      </c>
    </row>
    <row r="894" spans="1:8" ht="30" x14ac:dyDescent="0.2">
      <c r="A894" s="6" t="s">
        <v>394</v>
      </c>
      <c r="B894" s="5" t="s">
        <v>412</v>
      </c>
      <c r="C894" s="5" t="s">
        <v>387</v>
      </c>
      <c r="D894" s="20" t="s">
        <v>575</v>
      </c>
      <c r="E894" s="5" t="s">
        <v>395</v>
      </c>
      <c r="F894" s="3">
        <f>F895</f>
        <v>92.2</v>
      </c>
      <c r="G894" s="3">
        <f>G895</f>
        <v>0</v>
      </c>
      <c r="H894" s="3">
        <f t="shared" si="259"/>
        <v>0</v>
      </c>
    </row>
    <row r="895" spans="1:8" ht="30" x14ac:dyDescent="0.2">
      <c r="A895" s="6" t="s">
        <v>396</v>
      </c>
      <c r="B895" s="5" t="s">
        <v>412</v>
      </c>
      <c r="C895" s="5" t="s">
        <v>387</v>
      </c>
      <c r="D895" s="20" t="s">
        <v>575</v>
      </c>
      <c r="E895" s="5" t="s">
        <v>397</v>
      </c>
      <c r="F895" s="3">
        <f>Ведомственная!G719</f>
        <v>92.2</v>
      </c>
      <c r="G895" s="3">
        <f>Ведомственная!H719</f>
        <v>0</v>
      </c>
      <c r="H895" s="3">
        <f t="shared" si="259"/>
        <v>0</v>
      </c>
    </row>
    <row r="896" spans="1:8" x14ac:dyDescent="0.2">
      <c r="A896" s="10" t="s">
        <v>398</v>
      </c>
      <c r="B896" s="5" t="s">
        <v>412</v>
      </c>
      <c r="C896" s="5" t="s">
        <v>387</v>
      </c>
      <c r="D896" s="20" t="s">
        <v>575</v>
      </c>
      <c r="E896" s="5" t="s">
        <v>399</v>
      </c>
      <c r="F896" s="3">
        <f>F897</f>
        <v>21.3</v>
      </c>
      <c r="G896" s="3">
        <f>G897</f>
        <v>0</v>
      </c>
      <c r="H896" s="3">
        <f t="shared" si="259"/>
        <v>0</v>
      </c>
    </row>
    <row r="897" spans="1:8" x14ac:dyDescent="0.2">
      <c r="A897" s="21" t="s">
        <v>578</v>
      </c>
      <c r="B897" s="5" t="s">
        <v>412</v>
      </c>
      <c r="C897" s="5" t="s">
        <v>387</v>
      </c>
      <c r="D897" s="20" t="s">
        <v>575</v>
      </c>
      <c r="E897" s="5" t="s">
        <v>576</v>
      </c>
      <c r="F897" s="3">
        <f>Ведомственная!G721</f>
        <v>21.3</v>
      </c>
      <c r="G897" s="3">
        <f>Ведомственная!H721</f>
        <v>0</v>
      </c>
      <c r="H897" s="3">
        <f t="shared" si="259"/>
        <v>0</v>
      </c>
    </row>
    <row r="898" spans="1:8" x14ac:dyDescent="0.2">
      <c r="A898" s="21" t="s">
        <v>536</v>
      </c>
      <c r="B898" s="5" t="s">
        <v>412</v>
      </c>
      <c r="C898" s="5" t="s">
        <v>387</v>
      </c>
      <c r="D898" s="20" t="s">
        <v>537</v>
      </c>
      <c r="E898" s="5"/>
      <c r="F898" s="3">
        <f>F901+F899</f>
        <v>1192.2</v>
      </c>
      <c r="G898" s="3">
        <f>G901+G899</f>
        <v>1124.9000000000001</v>
      </c>
      <c r="H898" s="3">
        <f t="shared" si="259"/>
        <v>94.354973997651399</v>
      </c>
    </row>
    <row r="899" spans="1:8" ht="30" x14ac:dyDescent="0.2">
      <c r="A899" s="6" t="s">
        <v>394</v>
      </c>
      <c r="B899" s="5" t="s">
        <v>412</v>
      </c>
      <c r="C899" s="5" t="s">
        <v>387</v>
      </c>
      <c r="D899" s="20" t="s">
        <v>537</v>
      </c>
      <c r="E899" s="5" t="s">
        <v>395</v>
      </c>
      <c r="F899" s="3">
        <f>F900</f>
        <v>244.3</v>
      </c>
      <c r="G899" s="3">
        <f>G900</f>
        <v>177.2</v>
      </c>
      <c r="H899" s="3">
        <f t="shared" si="259"/>
        <v>72.53376995497338</v>
      </c>
    </row>
    <row r="900" spans="1:8" ht="30" x14ac:dyDescent="0.2">
      <c r="A900" s="6" t="s">
        <v>396</v>
      </c>
      <c r="B900" s="5" t="s">
        <v>412</v>
      </c>
      <c r="C900" s="5" t="s">
        <v>387</v>
      </c>
      <c r="D900" s="20" t="s">
        <v>537</v>
      </c>
      <c r="E900" s="5" t="s">
        <v>397</v>
      </c>
      <c r="F900" s="3">
        <f>Ведомственная!G724</f>
        <v>244.3</v>
      </c>
      <c r="G900" s="3">
        <f>Ведомственная!H724</f>
        <v>177.2</v>
      </c>
      <c r="H900" s="3">
        <f t="shared" si="259"/>
        <v>72.53376995497338</v>
      </c>
    </row>
    <row r="901" spans="1:8" ht="30" x14ac:dyDescent="0.2">
      <c r="A901" s="6" t="s">
        <v>438</v>
      </c>
      <c r="B901" s="5" t="s">
        <v>412</v>
      </c>
      <c r="C901" s="5" t="s">
        <v>387</v>
      </c>
      <c r="D901" s="20" t="s">
        <v>537</v>
      </c>
      <c r="E901" s="5" t="s">
        <v>439</v>
      </c>
      <c r="F901" s="3">
        <f>F902</f>
        <v>947.9</v>
      </c>
      <c r="G901" s="3">
        <f>G902</f>
        <v>947.7</v>
      </c>
      <c r="H901" s="3">
        <f t="shared" si="259"/>
        <v>99.978900727924895</v>
      </c>
    </row>
    <row r="902" spans="1:8" x14ac:dyDescent="0.2">
      <c r="A902" s="6" t="s">
        <v>440</v>
      </c>
      <c r="B902" s="5" t="s">
        <v>412</v>
      </c>
      <c r="C902" s="5" t="s">
        <v>387</v>
      </c>
      <c r="D902" s="20" t="s">
        <v>537</v>
      </c>
      <c r="E902" s="5" t="s">
        <v>441</v>
      </c>
      <c r="F902" s="3">
        <f>Ведомственная!G726</f>
        <v>947.9</v>
      </c>
      <c r="G902" s="3">
        <f>Ведомственная!H726</f>
        <v>947.7</v>
      </c>
      <c r="H902" s="3">
        <f t="shared" si="259"/>
        <v>99.978900727924895</v>
      </c>
    </row>
    <row r="903" spans="1:8" x14ac:dyDescent="0.2">
      <c r="A903" s="6" t="s">
        <v>469</v>
      </c>
      <c r="B903" s="5" t="s">
        <v>412</v>
      </c>
      <c r="C903" s="5" t="s">
        <v>389</v>
      </c>
      <c r="D903" s="5"/>
      <c r="E903" s="5"/>
      <c r="F903" s="3">
        <f>F904+F910+F921+F933+F927</f>
        <v>65954.600000000006</v>
      </c>
      <c r="G903" s="3">
        <f>G904+G910+G921+G933+G927</f>
        <v>63222.400000000001</v>
      </c>
      <c r="H903" s="3">
        <f t="shared" si="259"/>
        <v>95.857453460410639</v>
      </c>
    </row>
    <row r="904" spans="1:8" x14ac:dyDescent="0.2">
      <c r="A904" s="21" t="s">
        <v>91</v>
      </c>
      <c r="B904" s="5" t="s">
        <v>412</v>
      </c>
      <c r="C904" s="5" t="s">
        <v>389</v>
      </c>
      <c r="D904" s="20" t="s">
        <v>92</v>
      </c>
      <c r="E904" s="5"/>
      <c r="F904" s="3">
        <f t="shared" ref="F904:G905" si="260">F905</f>
        <v>58390.3</v>
      </c>
      <c r="G904" s="3">
        <f t="shared" si="260"/>
        <v>58390.3</v>
      </c>
      <c r="H904" s="3">
        <f t="shared" si="259"/>
        <v>100</v>
      </c>
    </row>
    <row r="905" spans="1:8" x14ac:dyDescent="0.2">
      <c r="A905" s="21" t="s">
        <v>98</v>
      </c>
      <c r="B905" s="5" t="s">
        <v>412</v>
      </c>
      <c r="C905" s="5" t="s">
        <v>389</v>
      </c>
      <c r="D905" s="20" t="s">
        <v>99</v>
      </c>
      <c r="E905" s="5"/>
      <c r="F905" s="3">
        <f t="shared" si="260"/>
        <v>58390.3</v>
      </c>
      <c r="G905" s="3">
        <f t="shared" si="260"/>
        <v>58390.3</v>
      </c>
      <c r="H905" s="3">
        <f t="shared" si="259"/>
        <v>100</v>
      </c>
    </row>
    <row r="906" spans="1:8" ht="30" x14ac:dyDescent="0.2">
      <c r="A906" s="21" t="s">
        <v>100</v>
      </c>
      <c r="B906" s="5" t="s">
        <v>412</v>
      </c>
      <c r="C906" s="5" t="s">
        <v>389</v>
      </c>
      <c r="D906" s="20" t="s">
        <v>101</v>
      </c>
      <c r="E906" s="30"/>
      <c r="F906" s="3">
        <f>F907</f>
        <v>58390.3</v>
      </c>
      <c r="G906" s="3">
        <f>G907</f>
        <v>58390.3</v>
      </c>
      <c r="H906" s="3">
        <f t="shared" si="259"/>
        <v>100</v>
      </c>
    </row>
    <row r="907" spans="1:8" ht="45" x14ac:dyDescent="0.2">
      <c r="A907" s="25" t="s">
        <v>102</v>
      </c>
      <c r="B907" s="5" t="s">
        <v>412</v>
      </c>
      <c r="C907" s="5" t="s">
        <v>389</v>
      </c>
      <c r="D907" s="20" t="s">
        <v>103</v>
      </c>
      <c r="E907" s="30"/>
      <c r="F907" s="3">
        <f t="shared" ref="F907:G908" si="261">F908</f>
        <v>58390.3</v>
      </c>
      <c r="G907" s="3">
        <f t="shared" si="261"/>
        <v>58390.3</v>
      </c>
      <c r="H907" s="3">
        <f t="shared" si="259"/>
        <v>100</v>
      </c>
    </row>
    <row r="908" spans="1:8" ht="30" x14ac:dyDescent="0.2">
      <c r="A908" s="6" t="s">
        <v>415</v>
      </c>
      <c r="B908" s="5" t="s">
        <v>412</v>
      </c>
      <c r="C908" s="5" t="s">
        <v>389</v>
      </c>
      <c r="D908" s="20" t="s">
        <v>103</v>
      </c>
      <c r="E908" s="30">
        <v>600</v>
      </c>
      <c r="F908" s="3">
        <f t="shared" si="261"/>
        <v>58390.3</v>
      </c>
      <c r="G908" s="3">
        <f t="shared" si="261"/>
        <v>58390.3</v>
      </c>
      <c r="H908" s="3">
        <f t="shared" si="259"/>
        <v>100</v>
      </c>
    </row>
    <row r="909" spans="1:8" x14ac:dyDescent="0.2">
      <c r="A909" s="6" t="s">
        <v>416</v>
      </c>
      <c r="B909" s="5" t="s">
        <v>412</v>
      </c>
      <c r="C909" s="5" t="s">
        <v>389</v>
      </c>
      <c r="D909" s="20" t="s">
        <v>103</v>
      </c>
      <c r="E909" s="30">
        <v>610</v>
      </c>
      <c r="F909" s="3">
        <f>Ведомственная!G733</f>
        <v>58390.3</v>
      </c>
      <c r="G909" s="3">
        <f>Ведомственная!H733</f>
        <v>58390.3</v>
      </c>
      <c r="H909" s="3">
        <f t="shared" si="259"/>
        <v>100</v>
      </c>
    </row>
    <row r="910" spans="1:8" ht="30" x14ac:dyDescent="0.2">
      <c r="A910" s="21" t="s">
        <v>132</v>
      </c>
      <c r="B910" s="5" t="s">
        <v>412</v>
      </c>
      <c r="C910" s="5" t="s">
        <v>389</v>
      </c>
      <c r="D910" s="20" t="s">
        <v>133</v>
      </c>
      <c r="E910" s="5"/>
      <c r="F910" s="3">
        <f>F916+F911</f>
        <v>515</v>
      </c>
      <c r="G910" s="3">
        <f>G916+G911</f>
        <v>431.7</v>
      </c>
      <c r="H910" s="3">
        <f t="shared" si="259"/>
        <v>83.825242718446603</v>
      </c>
    </row>
    <row r="911" spans="1:8" ht="30" x14ac:dyDescent="0.2">
      <c r="A911" s="21" t="s">
        <v>134</v>
      </c>
      <c r="B911" s="5" t="s">
        <v>412</v>
      </c>
      <c r="C911" s="5" t="s">
        <v>389</v>
      </c>
      <c r="D911" s="20" t="s">
        <v>135</v>
      </c>
      <c r="E911" s="5"/>
      <c r="F911" s="3">
        <f>F912</f>
        <v>500</v>
      </c>
      <c r="G911" s="3">
        <f>G912</f>
        <v>431.7</v>
      </c>
      <c r="H911" s="3">
        <f t="shared" si="259"/>
        <v>86.339999999999989</v>
      </c>
    </row>
    <row r="912" spans="1:8" ht="60" x14ac:dyDescent="0.2">
      <c r="A912" s="23" t="s">
        <v>521</v>
      </c>
      <c r="B912" s="5" t="s">
        <v>412</v>
      </c>
      <c r="C912" s="5" t="s">
        <v>389</v>
      </c>
      <c r="D912" s="20" t="s">
        <v>137</v>
      </c>
      <c r="E912" s="5"/>
      <c r="F912" s="3">
        <f>F913</f>
        <v>500</v>
      </c>
      <c r="G912" s="3">
        <f>G913</f>
        <v>431.7</v>
      </c>
      <c r="H912" s="3">
        <f t="shared" si="259"/>
        <v>86.339999999999989</v>
      </c>
    </row>
    <row r="913" spans="1:8" ht="75" x14ac:dyDescent="0.2">
      <c r="A913" s="21" t="s">
        <v>519</v>
      </c>
      <c r="B913" s="5" t="s">
        <v>412</v>
      </c>
      <c r="C913" s="5" t="s">
        <v>389</v>
      </c>
      <c r="D913" s="20" t="s">
        <v>138</v>
      </c>
      <c r="E913" s="5"/>
      <c r="F913" s="3">
        <f t="shared" ref="F913:G914" si="262">F914</f>
        <v>500</v>
      </c>
      <c r="G913" s="3">
        <f t="shared" si="262"/>
        <v>431.7</v>
      </c>
      <c r="H913" s="3">
        <f t="shared" si="259"/>
        <v>86.339999999999989</v>
      </c>
    </row>
    <row r="914" spans="1:8" ht="30" x14ac:dyDescent="0.2">
      <c r="A914" s="6" t="s">
        <v>415</v>
      </c>
      <c r="B914" s="5" t="s">
        <v>412</v>
      </c>
      <c r="C914" s="5" t="s">
        <v>389</v>
      </c>
      <c r="D914" s="20" t="s">
        <v>138</v>
      </c>
      <c r="E914" s="5" t="s">
        <v>429</v>
      </c>
      <c r="F914" s="3">
        <f t="shared" si="262"/>
        <v>500</v>
      </c>
      <c r="G914" s="3">
        <f t="shared" si="262"/>
        <v>431.7</v>
      </c>
      <c r="H914" s="3">
        <f t="shared" si="259"/>
        <v>86.339999999999989</v>
      </c>
    </row>
    <row r="915" spans="1:8" x14ac:dyDescent="0.2">
      <c r="A915" s="6" t="s">
        <v>416</v>
      </c>
      <c r="B915" s="5" t="s">
        <v>412</v>
      </c>
      <c r="C915" s="5" t="s">
        <v>389</v>
      </c>
      <c r="D915" s="20" t="s">
        <v>138</v>
      </c>
      <c r="E915" s="5" t="s">
        <v>430</v>
      </c>
      <c r="F915" s="3">
        <f>Ведомственная!G739</f>
        <v>500</v>
      </c>
      <c r="G915" s="3">
        <f>Ведомственная!H739</f>
        <v>431.7</v>
      </c>
      <c r="H915" s="3">
        <f t="shared" si="259"/>
        <v>86.339999999999989</v>
      </c>
    </row>
    <row r="916" spans="1:8" ht="30" x14ac:dyDescent="0.2">
      <c r="A916" s="21" t="s">
        <v>161</v>
      </c>
      <c r="B916" s="5" t="s">
        <v>412</v>
      </c>
      <c r="C916" s="5" t="s">
        <v>389</v>
      </c>
      <c r="D916" s="20" t="s">
        <v>162</v>
      </c>
      <c r="E916" s="5"/>
      <c r="F916" s="3">
        <f t="shared" ref="F916:G919" si="263">F917</f>
        <v>15</v>
      </c>
      <c r="G916" s="3">
        <f t="shared" si="263"/>
        <v>0</v>
      </c>
      <c r="H916" s="3">
        <f t="shared" si="259"/>
        <v>0</v>
      </c>
    </row>
    <row r="917" spans="1:8" ht="60" x14ac:dyDescent="0.2">
      <c r="A917" s="23" t="s">
        <v>163</v>
      </c>
      <c r="B917" s="5" t="s">
        <v>412</v>
      </c>
      <c r="C917" s="5" t="s">
        <v>389</v>
      </c>
      <c r="D917" s="20" t="s">
        <v>164</v>
      </c>
      <c r="E917" s="5"/>
      <c r="F917" s="3">
        <f t="shared" si="263"/>
        <v>15</v>
      </c>
      <c r="G917" s="3">
        <f t="shared" si="263"/>
        <v>0</v>
      </c>
      <c r="H917" s="3">
        <f t="shared" si="259"/>
        <v>0</v>
      </c>
    </row>
    <row r="918" spans="1:8" ht="45" x14ac:dyDescent="0.2">
      <c r="A918" s="23" t="s">
        <v>165</v>
      </c>
      <c r="B918" s="5" t="s">
        <v>412</v>
      </c>
      <c r="C918" s="5" t="s">
        <v>389</v>
      </c>
      <c r="D918" s="20" t="s">
        <v>166</v>
      </c>
      <c r="E918" s="5"/>
      <c r="F918" s="3">
        <f t="shared" si="263"/>
        <v>15</v>
      </c>
      <c r="G918" s="3">
        <f t="shared" si="263"/>
        <v>0</v>
      </c>
      <c r="H918" s="3">
        <f t="shared" si="259"/>
        <v>0</v>
      </c>
    </row>
    <row r="919" spans="1:8" ht="30" x14ac:dyDescent="0.2">
      <c r="A919" s="6" t="s">
        <v>415</v>
      </c>
      <c r="B919" s="5" t="s">
        <v>412</v>
      </c>
      <c r="C919" s="5" t="s">
        <v>389</v>
      </c>
      <c r="D919" s="20" t="s">
        <v>166</v>
      </c>
      <c r="E919" s="5" t="s">
        <v>429</v>
      </c>
      <c r="F919" s="3">
        <f t="shared" si="263"/>
        <v>15</v>
      </c>
      <c r="G919" s="3">
        <f t="shared" si="263"/>
        <v>0</v>
      </c>
      <c r="H919" s="3">
        <f t="shared" si="259"/>
        <v>0</v>
      </c>
    </row>
    <row r="920" spans="1:8" x14ac:dyDescent="0.2">
      <c r="A920" s="6" t="s">
        <v>416</v>
      </c>
      <c r="B920" s="5" t="s">
        <v>412</v>
      </c>
      <c r="C920" s="5" t="s">
        <v>389</v>
      </c>
      <c r="D920" s="20" t="s">
        <v>166</v>
      </c>
      <c r="E920" s="5" t="s">
        <v>430</v>
      </c>
      <c r="F920" s="3">
        <f>Ведомственная!G744</f>
        <v>15</v>
      </c>
      <c r="G920" s="3">
        <f>Ведомственная!H744</f>
        <v>0</v>
      </c>
      <c r="H920" s="3">
        <f t="shared" si="259"/>
        <v>0</v>
      </c>
    </row>
    <row r="921" spans="1:8" x14ac:dyDescent="0.2">
      <c r="A921" s="21" t="s">
        <v>203</v>
      </c>
      <c r="B921" s="5" t="s">
        <v>412</v>
      </c>
      <c r="C921" s="5" t="s">
        <v>389</v>
      </c>
      <c r="D921" s="20" t="s">
        <v>204</v>
      </c>
      <c r="E921" s="5"/>
      <c r="F921" s="3">
        <f t="shared" ref="F921:G925" si="264">F922</f>
        <v>4157</v>
      </c>
      <c r="G921" s="3">
        <f t="shared" si="264"/>
        <v>4008.1</v>
      </c>
      <c r="H921" s="3">
        <f t="shared" si="259"/>
        <v>96.418089968727443</v>
      </c>
    </row>
    <row r="922" spans="1:8" x14ac:dyDescent="0.2">
      <c r="A922" s="21" t="s">
        <v>205</v>
      </c>
      <c r="B922" s="5" t="s">
        <v>412</v>
      </c>
      <c r="C922" s="5" t="s">
        <v>389</v>
      </c>
      <c r="D922" s="20" t="s">
        <v>206</v>
      </c>
      <c r="E922" s="5"/>
      <c r="F922" s="3">
        <f t="shared" si="264"/>
        <v>4157</v>
      </c>
      <c r="G922" s="3">
        <f t="shared" si="264"/>
        <v>4008.1</v>
      </c>
      <c r="H922" s="3">
        <f t="shared" si="259"/>
        <v>96.418089968727443</v>
      </c>
    </row>
    <row r="923" spans="1:8" ht="45" x14ac:dyDescent="0.2">
      <c r="A923" s="23" t="s">
        <v>207</v>
      </c>
      <c r="B923" s="5" t="s">
        <v>412</v>
      </c>
      <c r="C923" s="5" t="s">
        <v>389</v>
      </c>
      <c r="D923" s="20" t="s">
        <v>208</v>
      </c>
      <c r="E923" s="5"/>
      <c r="F923" s="3">
        <f t="shared" si="264"/>
        <v>4157</v>
      </c>
      <c r="G923" s="3">
        <f t="shared" si="264"/>
        <v>4008.1</v>
      </c>
      <c r="H923" s="3">
        <f t="shared" si="259"/>
        <v>96.418089968727443</v>
      </c>
    </row>
    <row r="924" spans="1:8" ht="90" x14ac:dyDescent="0.2">
      <c r="A924" s="23" t="s">
        <v>209</v>
      </c>
      <c r="B924" s="5" t="s">
        <v>412</v>
      </c>
      <c r="C924" s="5" t="s">
        <v>389</v>
      </c>
      <c r="D924" s="20" t="s">
        <v>210</v>
      </c>
      <c r="E924" s="5"/>
      <c r="F924" s="3">
        <f t="shared" si="264"/>
        <v>4157</v>
      </c>
      <c r="G924" s="3">
        <f t="shared" si="264"/>
        <v>4008.1</v>
      </c>
      <c r="H924" s="3">
        <f t="shared" si="259"/>
        <v>96.418089968727443</v>
      </c>
    </row>
    <row r="925" spans="1:8" ht="30" x14ac:dyDescent="0.2">
      <c r="A925" s="6" t="s">
        <v>394</v>
      </c>
      <c r="B925" s="5" t="s">
        <v>412</v>
      </c>
      <c r="C925" s="5" t="s">
        <v>389</v>
      </c>
      <c r="D925" s="20" t="s">
        <v>210</v>
      </c>
      <c r="E925" s="5" t="s">
        <v>395</v>
      </c>
      <c r="F925" s="3">
        <f t="shared" si="264"/>
        <v>4157</v>
      </c>
      <c r="G925" s="3">
        <f t="shared" si="264"/>
        <v>4008.1</v>
      </c>
      <c r="H925" s="3">
        <f t="shared" si="259"/>
        <v>96.418089968727443</v>
      </c>
    </row>
    <row r="926" spans="1:8" ht="30" x14ac:dyDescent="0.2">
      <c r="A926" s="6" t="s">
        <v>396</v>
      </c>
      <c r="B926" s="5" t="s">
        <v>412</v>
      </c>
      <c r="C926" s="5" t="s">
        <v>389</v>
      </c>
      <c r="D926" s="20" t="s">
        <v>210</v>
      </c>
      <c r="E926" s="5" t="s">
        <v>397</v>
      </c>
      <c r="F926" s="3">
        <f>Ведомственная!G750</f>
        <v>4157</v>
      </c>
      <c r="G926" s="3">
        <f>Ведомственная!H750</f>
        <v>4008.1</v>
      </c>
      <c r="H926" s="3">
        <f t="shared" si="259"/>
        <v>96.418089968727443</v>
      </c>
    </row>
    <row r="927" spans="1:8" ht="45" x14ac:dyDescent="0.2">
      <c r="A927" s="21" t="s">
        <v>247</v>
      </c>
      <c r="B927" s="5" t="s">
        <v>412</v>
      </c>
      <c r="C927" s="5" t="s">
        <v>389</v>
      </c>
      <c r="D927" s="20" t="s">
        <v>248</v>
      </c>
      <c r="E927" s="5"/>
      <c r="F927" s="3">
        <f t="shared" ref="F927:G931" si="265">F928</f>
        <v>2500</v>
      </c>
      <c r="G927" s="3">
        <f t="shared" si="265"/>
        <v>0</v>
      </c>
      <c r="H927" s="3">
        <f t="shared" si="259"/>
        <v>0</v>
      </c>
    </row>
    <row r="928" spans="1:8" ht="30" x14ac:dyDescent="0.2">
      <c r="A928" s="6" t="s">
        <v>596</v>
      </c>
      <c r="B928" s="5" t="s">
        <v>412</v>
      </c>
      <c r="C928" s="5" t="s">
        <v>389</v>
      </c>
      <c r="D928" s="20" t="s">
        <v>593</v>
      </c>
      <c r="E928" s="5"/>
      <c r="F928" s="3">
        <f t="shared" si="265"/>
        <v>2500</v>
      </c>
      <c r="G928" s="3">
        <f t="shared" si="265"/>
        <v>0</v>
      </c>
      <c r="H928" s="3">
        <f t="shared" si="259"/>
        <v>0</v>
      </c>
    </row>
    <row r="929" spans="1:8" ht="45" x14ac:dyDescent="0.2">
      <c r="A929" s="6" t="s">
        <v>597</v>
      </c>
      <c r="B929" s="5" t="s">
        <v>412</v>
      </c>
      <c r="C929" s="5" t="s">
        <v>389</v>
      </c>
      <c r="D929" s="20" t="s">
        <v>594</v>
      </c>
      <c r="E929" s="5"/>
      <c r="F929" s="3">
        <f t="shared" si="265"/>
        <v>2500</v>
      </c>
      <c r="G929" s="3">
        <f t="shared" si="265"/>
        <v>0</v>
      </c>
      <c r="H929" s="3">
        <f t="shared" si="259"/>
        <v>0</v>
      </c>
    </row>
    <row r="930" spans="1:8" ht="30" x14ac:dyDescent="0.2">
      <c r="A930" s="6" t="s">
        <v>598</v>
      </c>
      <c r="B930" s="5" t="s">
        <v>412</v>
      </c>
      <c r="C930" s="5" t="s">
        <v>389</v>
      </c>
      <c r="D930" s="20" t="s">
        <v>595</v>
      </c>
      <c r="E930" s="5"/>
      <c r="F930" s="3">
        <f t="shared" si="265"/>
        <v>2500</v>
      </c>
      <c r="G930" s="3">
        <f t="shared" si="265"/>
        <v>0</v>
      </c>
      <c r="H930" s="3">
        <f t="shared" si="259"/>
        <v>0</v>
      </c>
    </row>
    <row r="931" spans="1:8" ht="30" x14ac:dyDescent="0.2">
      <c r="A931" s="6" t="s">
        <v>415</v>
      </c>
      <c r="B931" s="5" t="s">
        <v>412</v>
      </c>
      <c r="C931" s="5" t="s">
        <v>389</v>
      </c>
      <c r="D931" s="20" t="s">
        <v>595</v>
      </c>
      <c r="E931" s="5" t="s">
        <v>429</v>
      </c>
      <c r="F931" s="3">
        <f t="shared" si="265"/>
        <v>2500</v>
      </c>
      <c r="G931" s="3">
        <f t="shared" si="265"/>
        <v>0</v>
      </c>
      <c r="H931" s="3">
        <f t="shared" si="259"/>
        <v>0</v>
      </c>
    </row>
    <row r="932" spans="1:8" x14ac:dyDescent="0.2">
      <c r="A932" s="6" t="s">
        <v>416</v>
      </c>
      <c r="B932" s="5" t="s">
        <v>412</v>
      </c>
      <c r="C932" s="5" t="s">
        <v>389</v>
      </c>
      <c r="D932" s="20" t="s">
        <v>595</v>
      </c>
      <c r="E932" s="5" t="s">
        <v>430</v>
      </c>
      <c r="F932" s="3">
        <f>Ведомственная!G756</f>
        <v>2500</v>
      </c>
      <c r="G932" s="3">
        <f>Ведомственная!H756</f>
        <v>0</v>
      </c>
      <c r="H932" s="3">
        <f t="shared" si="259"/>
        <v>0</v>
      </c>
    </row>
    <row r="933" spans="1:8" x14ac:dyDescent="0.2">
      <c r="A933" s="21" t="s">
        <v>378</v>
      </c>
      <c r="B933" s="5" t="s">
        <v>412</v>
      </c>
      <c r="C933" s="5" t="s">
        <v>389</v>
      </c>
      <c r="D933" s="20" t="s">
        <v>379</v>
      </c>
      <c r="E933" s="5"/>
      <c r="F933" s="3">
        <f t="shared" ref="F933:G935" si="266">F934</f>
        <v>392.3</v>
      </c>
      <c r="G933" s="3">
        <f t="shared" si="266"/>
        <v>392.3</v>
      </c>
      <c r="H933" s="3">
        <f t="shared" si="259"/>
        <v>100</v>
      </c>
    </row>
    <row r="934" spans="1:8" x14ac:dyDescent="0.2">
      <c r="A934" s="21" t="s">
        <v>536</v>
      </c>
      <c r="B934" s="5" t="s">
        <v>412</v>
      </c>
      <c r="C934" s="5" t="s">
        <v>389</v>
      </c>
      <c r="D934" s="20" t="s">
        <v>537</v>
      </c>
      <c r="E934" s="5"/>
      <c r="F934" s="3">
        <f t="shared" si="266"/>
        <v>392.3</v>
      </c>
      <c r="G934" s="3">
        <f t="shared" si="266"/>
        <v>392.3</v>
      </c>
      <c r="H934" s="3">
        <f t="shared" si="259"/>
        <v>100</v>
      </c>
    </row>
    <row r="935" spans="1:8" ht="30" x14ac:dyDescent="0.2">
      <c r="A935" s="6" t="s">
        <v>415</v>
      </c>
      <c r="B935" s="5" t="s">
        <v>412</v>
      </c>
      <c r="C935" s="5" t="s">
        <v>389</v>
      </c>
      <c r="D935" s="20" t="s">
        <v>537</v>
      </c>
      <c r="E935" s="5" t="s">
        <v>429</v>
      </c>
      <c r="F935" s="3">
        <f t="shared" si="266"/>
        <v>392.3</v>
      </c>
      <c r="G935" s="3">
        <f t="shared" si="266"/>
        <v>392.3</v>
      </c>
      <c r="H935" s="3">
        <f t="shared" si="259"/>
        <v>100</v>
      </c>
    </row>
    <row r="936" spans="1:8" x14ac:dyDescent="0.2">
      <c r="A936" s="6" t="s">
        <v>416</v>
      </c>
      <c r="B936" s="5" t="s">
        <v>412</v>
      </c>
      <c r="C936" s="5" t="s">
        <v>389</v>
      </c>
      <c r="D936" s="20" t="s">
        <v>537</v>
      </c>
      <c r="E936" s="5" t="s">
        <v>430</v>
      </c>
      <c r="F936" s="3">
        <f>Ведомственная!G760</f>
        <v>392.3</v>
      </c>
      <c r="G936" s="3">
        <f>Ведомственная!H760</f>
        <v>392.3</v>
      </c>
      <c r="H936" s="3">
        <f t="shared" si="259"/>
        <v>100</v>
      </c>
    </row>
    <row r="937" spans="1:8" ht="15.75" x14ac:dyDescent="0.25">
      <c r="A937" s="15" t="s">
        <v>565</v>
      </c>
      <c r="B937" s="8" t="s">
        <v>434</v>
      </c>
      <c r="C937" s="8"/>
      <c r="D937" s="45"/>
      <c r="E937" s="8"/>
      <c r="F937" s="9">
        <f t="shared" ref="F937:G941" si="267">F938</f>
        <v>1812.3</v>
      </c>
      <c r="G937" s="9">
        <f t="shared" si="267"/>
        <v>1812.3</v>
      </c>
      <c r="H937" s="9">
        <f t="shared" si="259"/>
        <v>100</v>
      </c>
    </row>
    <row r="938" spans="1:8" x14ac:dyDescent="0.2">
      <c r="A938" s="6" t="s">
        <v>566</v>
      </c>
      <c r="B938" s="5" t="s">
        <v>434</v>
      </c>
      <c r="C938" s="5" t="s">
        <v>407</v>
      </c>
      <c r="D938" s="20"/>
      <c r="E938" s="5"/>
      <c r="F938" s="3">
        <f t="shared" si="267"/>
        <v>1812.3</v>
      </c>
      <c r="G938" s="3">
        <f t="shared" si="267"/>
        <v>1812.3</v>
      </c>
      <c r="H938" s="3">
        <f t="shared" si="259"/>
        <v>100</v>
      </c>
    </row>
    <row r="939" spans="1:8" x14ac:dyDescent="0.2">
      <c r="A939" s="21" t="s">
        <v>378</v>
      </c>
      <c r="B939" s="5" t="s">
        <v>434</v>
      </c>
      <c r="C939" s="5" t="s">
        <v>407</v>
      </c>
      <c r="D939" s="20" t="s">
        <v>379</v>
      </c>
      <c r="E939" s="5"/>
      <c r="F939" s="3">
        <f t="shared" si="267"/>
        <v>1812.3</v>
      </c>
      <c r="G939" s="3">
        <f t="shared" si="267"/>
        <v>1812.3</v>
      </c>
      <c r="H939" s="3">
        <f t="shared" si="259"/>
        <v>100</v>
      </c>
    </row>
    <row r="940" spans="1:8" x14ac:dyDescent="0.2">
      <c r="A940" s="21" t="s">
        <v>536</v>
      </c>
      <c r="B940" s="5" t="s">
        <v>434</v>
      </c>
      <c r="C940" s="5" t="s">
        <v>407</v>
      </c>
      <c r="D940" s="20" t="s">
        <v>537</v>
      </c>
      <c r="E940" s="5"/>
      <c r="F940" s="3">
        <f t="shared" si="267"/>
        <v>1812.3</v>
      </c>
      <c r="G940" s="3">
        <f t="shared" si="267"/>
        <v>1812.3</v>
      </c>
      <c r="H940" s="3">
        <f t="shared" si="259"/>
        <v>100</v>
      </c>
    </row>
    <row r="941" spans="1:8" ht="30" x14ac:dyDescent="0.2">
      <c r="A941" s="6" t="s">
        <v>394</v>
      </c>
      <c r="B941" s="5" t="s">
        <v>434</v>
      </c>
      <c r="C941" s="5" t="s">
        <v>407</v>
      </c>
      <c r="D941" s="20" t="s">
        <v>537</v>
      </c>
      <c r="E941" s="5" t="s">
        <v>395</v>
      </c>
      <c r="F941" s="3">
        <f t="shared" si="267"/>
        <v>1812.3</v>
      </c>
      <c r="G941" s="3">
        <f t="shared" si="267"/>
        <v>1812.3</v>
      </c>
      <c r="H941" s="3">
        <f t="shared" si="259"/>
        <v>100</v>
      </c>
    </row>
    <row r="942" spans="1:8" ht="30" x14ac:dyDescent="0.2">
      <c r="A942" s="6" t="s">
        <v>396</v>
      </c>
      <c r="B942" s="5" t="s">
        <v>434</v>
      </c>
      <c r="C942" s="5" t="s">
        <v>407</v>
      </c>
      <c r="D942" s="20" t="s">
        <v>537</v>
      </c>
      <c r="E942" s="5" t="s">
        <v>397</v>
      </c>
      <c r="F942" s="3">
        <f>Ведомственная!G766</f>
        <v>1812.3</v>
      </c>
      <c r="G942" s="3">
        <f>Ведомственная!H766</f>
        <v>1812.3</v>
      </c>
      <c r="H942" s="3">
        <f t="shared" si="259"/>
        <v>100</v>
      </c>
    </row>
    <row r="943" spans="1:8" ht="15.75" x14ac:dyDescent="0.25">
      <c r="A943" s="7" t="s">
        <v>485</v>
      </c>
      <c r="B943" s="8" t="s">
        <v>414</v>
      </c>
      <c r="C943" s="8"/>
      <c r="D943" s="17"/>
      <c r="E943" s="17"/>
      <c r="F943" s="9">
        <f t="shared" ref="F943:G949" si="268">F944</f>
        <v>22660.400000000001</v>
      </c>
      <c r="G943" s="9">
        <f t="shared" si="268"/>
        <v>22386.5</v>
      </c>
      <c r="H943" s="9">
        <f t="shared" si="259"/>
        <v>98.79128347248944</v>
      </c>
    </row>
    <row r="944" spans="1:8" ht="30" x14ac:dyDescent="0.2">
      <c r="A944" s="4" t="s">
        <v>533</v>
      </c>
      <c r="B944" s="5" t="s">
        <v>414</v>
      </c>
      <c r="C944" s="5" t="s">
        <v>387</v>
      </c>
      <c r="D944" s="12"/>
      <c r="E944" s="12"/>
      <c r="F944" s="3">
        <f t="shared" si="268"/>
        <v>22660.400000000001</v>
      </c>
      <c r="G944" s="3">
        <f t="shared" si="268"/>
        <v>22386.5</v>
      </c>
      <c r="H944" s="3">
        <f t="shared" si="259"/>
        <v>98.79128347248944</v>
      </c>
    </row>
    <row r="945" spans="1:8" ht="30" x14ac:dyDescent="0.2">
      <c r="A945" s="21" t="s">
        <v>213</v>
      </c>
      <c r="B945" s="5" t="s">
        <v>414</v>
      </c>
      <c r="C945" s="5" t="s">
        <v>387</v>
      </c>
      <c r="D945" s="5" t="s">
        <v>214</v>
      </c>
      <c r="E945" s="12"/>
      <c r="F945" s="3">
        <f t="shared" si="268"/>
        <v>22660.400000000001</v>
      </c>
      <c r="G945" s="3">
        <f t="shared" si="268"/>
        <v>22386.5</v>
      </c>
      <c r="H945" s="3">
        <f t="shared" si="259"/>
        <v>98.79128347248944</v>
      </c>
    </row>
    <row r="946" spans="1:8" x14ac:dyDescent="0.2">
      <c r="A946" s="21" t="s">
        <v>225</v>
      </c>
      <c r="B946" s="5" t="s">
        <v>414</v>
      </c>
      <c r="C946" s="5" t="s">
        <v>387</v>
      </c>
      <c r="D946" s="5" t="s">
        <v>226</v>
      </c>
      <c r="E946" s="5"/>
      <c r="F946" s="3">
        <f t="shared" si="268"/>
        <v>22660.400000000001</v>
      </c>
      <c r="G946" s="3">
        <f t="shared" si="268"/>
        <v>22386.5</v>
      </c>
      <c r="H946" s="3">
        <f t="shared" si="259"/>
        <v>98.79128347248944</v>
      </c>
    </row>
    <row r="947" spans="1:8" x14ac:dyDescent="0.2">
      <c r="A947" s="23" t="s">
        <v>227</v>
      </c>
      <c r="B947" s="5" t="s">
        <v>414</v>
      </c>
      <c r="C947" s="5" t="s">
        <v>387</v>
      </c>
      <c r="D947" s="5" t="s">
        <v>228</v>
      </c>
      <c r="E947" s="5"/>
      <c r="F947" s="3">
        <f t="shared" si="268"/>
        <v>22660.400000000001</v>
      </c>
      <c r="G947" s="3">
        <f t="shared" si="268"/>
        <v>22386.5</v>
      </c>
      <c r="H947" s="3">
        <f t="shared" si="259"/>
        <v>98.79128347248944</v>
      </c>
    </row>
    <row r="948" spans="1:8" x14ac:dyDescent="0.2">
      <c r="A948" s="21" t="s">
        <v>229</v>
      </c>
      <c r="B948" s="5" t="s">
        <v>414</v>
      </c>
      <c r="C948" s="5" t="s">
        <v>387</v>
      </c>
      <c r="D948" s="20" t="s">
        <v>230</v>
      </c>
      <c r="E948" s="5"/>
      <c r="F948" s="3">
        <f t="shared" si="268"/>
        <v>22660.400000000001</v>
      </c>
      <c r="G948" s="3">
        <f t="shared" si="268"/>
        <v>22386.5</v>
      </c>
      <c r="H948" s="3">
        <f t="shared" ref="H948:H951" si="269">G948/F948*100</f>
        <v>98.79128347248944</v>
      </c>
    </row>
    <row r="949" spans="1:8" x14ac:dyDescent="0.2">
      <c r="A949" s="4" t="s">
        <v>485</v>
      </c>
      <c r="B949" s="5" t="s">
        <v>414</v>
      </c>
      <c r="C949" s="5" t="s">
        <v>387</v>
      </c>
      <c r="D949" s="20" t="s">
        <v>230</v>
      </c>
      <c r="E949" s="5" t="s">
        <v>486</v>
      </c>
      <c r="F949" s="3">
        <f t="shared" si="268"/>
        <v>22660.400000000001</v>
      </c>
      <c r="G949" s="3">
        <f t="shared" si="268"/>
        <v>22386.5</v>
      </c>
      <c r="H949" s="3">
        <f t="shared" si="269"/>
        <v>98.79128347248944</v>
      </c>
    </row>
    <row r="950" spans="1:8" x14ac:dyDescent="0.2">
      <c r="A950" s="4" t="s">
        <v>473</v>
      </c>
      <c r="B950" s="5" t="s">
        <v>414</v>
      </c>
      <c r="C950" s="5" t="s">
        <v>387</v>
      </c>
      <c r="D950" s="20" t="s">
        <v>230</v>
      </c>
      <c r="E950" s="5" t="s">
        <v>474</v>
      </c>
      <c r="F950" s="3">
        <f>Ведомственная!G774</f>
        <v>22660.400000000001</v>
      </c>
      <c r="G950" s="3">
        <f>Ведомственная!H774</f>
        <v>22386.5</v>
      </c>
      <c r="H950" s="3">
        <f t="shared" si="269"/>
        <v>98.79128347248944</v>
      </c>
    </row>
    <row r="951" spans="1:8" ht="15.75" x14ac:dyDescent="0.25">
      <c r="A951" s="51" t="s">
        <v>477</v>
      </c>
      <c r="B951" s="40"/>
      <c r="C951" s="8"/>
      <c r="D951" s="40"/>
      <c r="E951" s="40"/>
      <c r="F951" s="14">
        <f>F12+F213+F223+F278+F413+F528+F548+F767+F822+F879+F943+F937</f>
        <v>2637449.2999999993</v>
      </c>
      <c r="G951" s="14">
        <f>G12+G213+G223+G278+G413+G528+G548+G767+G822+G879+G943+G937</f>
        <v>2473227.5999999996</v>
      </c>
      <c r="H951" s="9">
        <f t="shared" si="269"/>
        <v>93.773465143007684</v>
      </c>
    </row>
  </sheetData>
  <mergeCells count="15">
    <mergeCell ref="F1:H1"/>
    <mergeCell ref="F2:H2"/>
    <mergeCell ref="F3:H3"/>
    <mergeCell ref="F4:H4"/>
    <mergeCell ref="G9:G11"/>
    <mergeCell ref="H9:H11"/>
    <mergeCell ref="A7:H7"/>
    <mergeCell ref="A6:H6"/>
    <mergeCell ref="A9:A11"/>
    <mergeCell ref="B9:E9"/>
    <mergeCell ref="B10:B11"/>
    <mergeCell ref="C10:C11"/>
    <mergeCell ref="D10:D11"/>
    <mergeCell ref="E10:E11"/>
    <mergeCell ref="F9:F11"/>
  </mergeCells>
  <pageMargins left="0.78740157480314965" right="0.39370078740157483" top="0.39" bottom="0.32" header="0.22" footer="0.2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6"/>
  <sheetViews>
    <sheetView tabSelected="1" zoomScale="85" zoomScaleNormal="85" workbookViewId="0">
      <selection activeCell="A7" sqref="A7:F7"/>
    </sheetView>
  </sheetViews>
  <sheetFormatPr defaultColWidth="8.85546875" defaultRowHeight="15" x14ac:dyDescent="0.2"/>
  <cols>
    <col min="1" max="1" width="104.7109375" style="1" customWidth="1"/>
    <col min="2" max="2" width="21.5703125" style="50" customWidth="1"/>
    <col min="3" max="3" width="12.85546875" style="1" customWidth="1"/>
    <col min="4" max="4" width="17.5703125" style="1" customWidth="1"/>
    <col min="5" max="5" width="15.5703125" style="1" customWidth="1"/>
    <col min="6" max="6" width="17.140625" style="1" customWidth="1"/>
    <col min="7" max="16384" width="8.85546875" style="1"/>
  </cols>
  <sheetData>
    <row r="1" spans="1:8" x14ac:dyDescent="0.2">
      <c r="D1" s="90" t="s">
        <v>647</v>
      </c>
      <c r="E1" s="90"/>
      <c r="F1" s="90"/>
    </row>
    <row r="2" spans="1:8" ht="32.25" customHeight="1" x14ac:dyDescent="0.2">
      <c r="D2" s="89" t="s">
        <v>644</v>
      </c>
      <c r="E2" s="89"/>
      <c r="F2" s="89"/>
    </row>
    <row r="3" spans="1:8" ht="20.25" customHeight="1" x14ac:dyDescent="0.2">
      <c r="D3" s="89" t="s">
        <v>645</v>
      </c>
      <c r="E3" s="89"/>
      <c r="F3" s="89"/>
    </row>
    <row r="4" spans="1:8" ht="30.75" customHeight="1" x14ac:dyDescent="0.2">
      <c r="B4" s="46"/>
      <c r="C4" s="52"/>
      <c r="D4" s="89" t="s">
        <v>648</v>
      </c>
      <c r="E4" s="89"/>
      <c r="F4" s="89"/>
    </row>
    <row r="5" spans="1:8" ht="49.15" customHeight="1" x14ac:dyDescent="0.25">
      <c r="A5" s="77" t="s">
        <v>639</v>
      </c>
      <c r="B5" s="78"/>
      <c r="C5" s="78"/>
      <c r="D5" s="78"/>
      <c r="E5" s="78"/>
      <c r="F5" s="78"/>
      <c r="G5" s="55"/>
      <c r="H5" s="55"/>
    </row>
    <row r="6" spans="1:8" ht="32.450000000000003" customHeight="1" x14ac:dyDescent="0.25">
      <c r="A6" s="76" t="s">
        <v>529</v>
      </c>
      <c r="B6" s="76"/>
      <c r="C6" s="76"/>
      <c r="D6" s="76"/>
      <c r="E6" s="76"/>
      <c r="F6" s="76"/>
    </row>
    <row r="7" spans="1:8" ht="15.6" x14ac:dyDescent="0.3">
      <c r="A7" s="83"/>
      <c r="B7" s="84"/>
      <c r="C7" s="84"/>
      <c r="D7" s="84"/>
      <c r="E7" s="84"/>
      <c r="F7" s="84"/>
    </row>
    <row r="9" spans="1:8" x14ac:dyDescent="0.25">
      <c r="B9" s="2"/>
    </row>
    <row r="10" spans="1:8" x14ac:dyDescent="0.25">
      <c r="B10" s="2"/>
    </row>
    <row r="11" spans="1:8" ht="15.6" customHeight="1" x14ac:dyDescent="0.25">
      <c r="A11" s="85" t="s">
        <v>382</v>
      </c>
      <c r="B11" s="87" t="s">
        <v>383</v>
      </c>
      <c r="C11" s="88"/>
      <c r="D11" s="60" t="s">
        <v>635</v>
      </c>
      <c r="E11" s="60" t="s">
        <v>636</v>
      </c>
      <c r="F11" s="65" t="s">
        <v>634</v>
      </c>
    </row>
    <row r="12" spans="1:8" x14ac:dyDescent="0.2">
      <c r="A12" s="86"/>
      <c r="B12" s="65" t="s">
        <v>637</v>
      </c>
      <c r="C12" s="65" t="s">
        <v>638</v>
      </c>
      <c r="D12" s="73"/>
      <c r="E12" s="73"/>
      <c r="F12" s="75"/>
    </row>
    <row r="13" spans="1:8" ht="45.6" customHeight="1" x14ac:dyDescent="0.2">
      <c r="A13" s="86"/>
      <c r="B13" s="65"/>
      <c r="C13" s="65"/>
      <c r="D13" s="74"/>
      <c r="E13" s="74"/>
      <c r="F13" s="75"/>
    </row>
    <row r="14" spans="1:8" ht="15.75" x14ac:dyDescent="0.25">
      <c r="A14" s="38" t="s">
        <v>0</v>
      </c>
      <c r="B14" s="47" t="s">
        <v>1</v>
      </c>
      <c r="C14" s="33"/>
      <c r="D14" s="9">
        <f t="shared" ref="D14:E14" si="0">D15</f>
        <v>1614.4</v>
      </c>
      <c r="E14" s="9">
        <f t="shared" si="0"/>
        <v>1614.4</v>
      </c>
      <c r="F14" s="9">
        <f>E14/D14*100</f>
        <v>100</v>
      </c>
    </row>
    <row r="15" spans="1:8" x14ac:dyDescent="0.2">
      <c r="A15" s="19" t="s">
        <v>3</v>
      </c>
      <c r="B15" s="20" t="s">
        <v>4</v>
      </c>
      <c r="C15" s="30"/>
      <c r="D15" s="11">
        <f t="shared" ref="D15:E17" si="1">D16</f>
        <v>1614.4</v>
      </c>
      <c r="E15" s="11">
        <f t="shared" si="1"/>
        <v>1614.4</v>
      </c>
      <c r="F15" s="3">
        <f t="shared" ref="F15:F61" si="2">E15/D15*100</f>
        <v>100</v>
      </c>
    </row>
    <row r="16" spans="1:8" x14ac:dyDescent="0.2">
      <c r="A16" s="19" t="s">
        <v>5</v>
      </c>
      <c r="B16" s="20" t="s">
        <v>6</v>
      </c>
      <c r="C16" s="30"/>
      <c r="D16" s="11">
        <f t="shared" si="1"/>
        <v>1614.4</v>
      </c>
      <c r="E16" s="11">
        <f t="shared" si="1"/>
        <v>1614.4</v>
      </c>
      <c r="F16" s="3">
        <f t="shared" si="2"/>
        <v>100</v>
      </c>
    </row>
    <row r="17" spans="1:6" ht="45" x14ac:dyDescent="0.2">
      <c r="A17" s="21" t="s">
        <v>2</v>
      </c>
      <c r="B17" s="20" t="s">
        <v>7</v>
      </c>
      <c r="C17" s="30"/>
      <c r="D17" s="11">
        <f t="shared" si="1"/>
        <v>1614.4</v>
      </c>
      <c r="E17" s="11">
        <f t="shared" si="1"/>
        <v>1614.4</v>
      </c>
      <c r="F17" s="3">
        <f t="shared" si="2"/>
        <v>100</v>
      </c>
    </row>
    <row r="18" spans="1:6" x14ac:dyDescent="0.2">
      <c r="A18" s="13" t="s">
        <v>408</v>
      </c>
      <c r="B18" s="20" t="s">
        <v>7</v>
      </c>
      <c r="C18" s="12" t="s">
        <v>409</v>
      </c>
      <c r="D18" s="11">
        <f t="shared" ref="D18:E18" si="3">D19</f>
        <v>1614.4</v>
      </c>
      <c r="E18" s="11">
        <f t="shared" si="3"/>
        <v>1614.4</v>
      </c>
      <c r="F18" s="3">
        <f t="shared" si="2"/>
        <v>100</v>
      </c>
    </row>
    <row r="19" spans="1:6" x14ac:dyDescent="0.2">
      <c r="A19" s="13" t="s">
        <v>457</v>
      </c>
      <c r="B19" s="20" t="s">
        <v>7</v>
      </c>
      <c r="C19" s="12" t="s">
        <v>458</v>
      </c>
      <c r="D19" s="11">
        <f>Функциональная!F836</f>
        <v>1614.4</v>
      </c>
      <c r="E19" s="11">
        <f>Функциональная!G836</f>
        <v>1614.4</v>
      </c>
      <c r="F19" s="3">
        <f t="shared" si="2"/>
        <v>100</v>
      </c>
    </row>
    <row r="20" spans="1:6" ht="15.75" x14ac:dyDescent="0.25">
      <c r="A20" s="34" t="s">
        <v>8</v>
      </c>
      <c r="B20" s="45" t="s">
        <v>9</v>
      </c>
      <c r="C20" s="33"/>
      <c r="D20" s="9">
        <f>D21+D26+D34+D41</f>
        <v>91916.200000000012</v>
      </c>
      <c r="E20" s="9">
        <f>E21+E26+E34+E41</f>
        <v>91774.699999999983</v>
      </c>
      <c r="F20" s="9">
        <f t="shared" si="2"/>
        <v>99.846055428749196</v>
      </c>
    </row>
    <row r="21" spans="1:6" x14ac:dyDescent="0.2">
      <c r="A21" s="21" t="s">
        <v>10</v>
      </c>
      <c r="B21" s="20" t="s">
        <v>11</v>
      </c>
      <c r="C21" s="30"/>
      <c r="D21" s="3">
        <f t="shared" ref="D21:E21" si="4">D22</f>
        <v>19496.599999999999</v>
      </c>
      <c r="E21" s="3">
        <f t="shared" si="4"/>
        <v>19489.900000000001</v>
      </c>
      <c r="F21" s="3">
        <f t="shared" si="2"/>
        <v>99.96563503380078</v>
      </c>
    </row>
    <row r="22" spans="1:6" ht="30" x14ac:dyDescent="0.2">
      <c r="A22" s="21" t="s">
        <v>12</v>
      </c>
      <c r="B22" s="20" t="s">
        <v>13</v>
      </c>
      <c r="C22" s="30"/>
      <c r="D22" s="3">
        <f>D23</f>
        <v>19496.599999999999</v>
      </c>
      <c r="E22" s="3">
        <f>E23</f>
        <v>19489.900000000001</v>
      </c>
      <c r="F22" s="3">
        <f t="shared" si="2"/>
        <v>99.96563503380078</v>
      </c>
    </row>
    <row r="23" spans="1:6" ht="30" x14ac:dyDescent="0.2">
      <c r="A23" s="22" t="s">
        <v>14</v>
      </c>
      <c r="B23" s="20" t="s">
        <v>15</v>
      </c>
      <c r="C23" s="30"/>
      <c r="D23" s="3">
        <f t="shared" ref="D23:E23" si="5">D24</f>
        <v>19496.599999999999</v>
      </c>
      <c r="E23" s="3">
        <f t="shared" si="5"/>
        <v>19489.900000000001</v>
      </c>
      <c r="F23" s="3">
        <f t="shared" si="2"/>
        <v>99.96563503380078</v>
      </c>
    </row>
    <row r="24" spans="1:6" ht="30" x14ac:dyDescent="0.2">
      <c r="A24" s="6" t="s">
        <v>415</v>
      </c>
      <c r="B24" s="20" t="s">
        <v>15</v>
      </c>
      <c r="C24" s="5" t="s">
        <v>429</v>
      </c>
      <c r="D24" s="3">
        <f t="shared" ref="D24:E24" si="6">D25</f>
        <v>19496.599999999999</v>
      </c>
      <c r="E24" s="3">
        <f t="shared" si="6"/>
        <v>19489.900000000001</v>
      </c>
      <c r="F24" s="3">
        <f t="shared" si="2"/>
        <v>99.96563503380078</v>
      </c>
    </row>
    <row r="25" spans="1:6" x14ac:dyDescent="0.2">
      <c r="A25" s="6" t="s">
        <v>416</v>
      </c>
      <c r="B25" s="20" t="s">
        <v>15</v>
      </c>
      <c r="C25" s="5" t="s">
        <v>430</v>
      </c>
      <c r="D25" s="3">
        <f>Функциональная!F774</f>
        <v>19496.599999999999</v>
      </c>
      <c r="E25" s="3">
        <f>Функциональная!G774</f>
        <v>19489.900000000001</v>
      </c>
      <c r="F25" s="3">
        <f t="shared" si="2"/>
        <v>99.96563503380078</v>
      </c>
    </row>
    <row r="26" spans="1:6" ht="30" x14ac:dyDescent="0.2">
      <c r="A26" s="21" t="s">
        <v>523</v>
      </c>
      <c r="B26" s="20" t="s">
        <v>524</v>
      </c>
      <c r="C26" s="5"/>
      <c r="D26" s="3">
        <f t="shared" ref="D26:E31" si="7">D27</f>
        <v>71405</v>
      </c>
      <c r="E26" s="3">
        <f t="shared" si="7"/>
        <v>71279.899999999994</v>
      </c>
      <c r="F26" s="3">
        <f t="shared" si="2"/>
        <v>99.824802184720951</v>
      </c>
    </row>
    <row r="27" spans="1:6" x14ac:dyDescent="0.2">
      <c r="A27" s="21" t="s">
        <v>525</v>
      </c>
      <c r="B27" s="20" t="s">
        <v>526</v>
      </c>
      <c r="C27" s="5"/>
      <c r="D27" s="3">
        <f t="shared" ref="D27:E27" si="8">D31+D28</f>
        <v>71405</v>
      </c>
      <c r="E27" s="3">
        <f t="shared" si="8"/>
        <v>71279.899999999994</v>
      </c>
      <c r="F27" s="3">
        <f t="shared" si="2"/>
        <v>99.824802184720951</v>
      </c>
    </row>
    <row r="28" spans="1:6" x14ac:dyDescent="0.2">
      <c r="A28" s="21" t="s">
        <v>16</v>
      </c>
      <c r="B28" s="20" t="s">
        <v>528</v>
      </c>
      <c r="C28" s="5"/>
      <c r="D28" s="3">
        <f t="shared" ref="D28:E29" si="9">D29</f>
        <v>847</v>
      </c>
      <c r="E28" s="3">
        <f t="shared" si="9"/>
        <v>746</v>
      </c>
      <c r="F28" s="3">
        <f t="shared" si="2"/>
        <v>88.075560802833536</v>
      </c>
    </row>
    <row r="29" spans="1:6" ht="30" x14ac:dyDescent="0.2">
      <c r="A29" s="6" t="s">
        <v>415</v>
      </c>
      <c r="B29" s="20" t="s">
        <v>528</v>
      </c>
      <c r="C29" s="5" t="s">
        <v>429</v>
      </c>
      <c r="D29" s="3">
        <f t="shared" si="9"/>
        <v>847</v>
      </c>
      <c r="E29" s="3">
        <f t="shared" si="9"/>
        <v>746</v>
      </c>
      <c r="F29" s="3">
        <f t="shared" si="2"/>
        <v>88.075560802833536</v>
      </c>
    </row>
    <row r="30" spans="1:6" x14ac:dyDescent="0.2">
      <c r="A30" s="6" t="s">
        <v>416</v>
      </c>
      <c r="B30" s="20" t="s">
        <v>528</v>
      </c>
      <c r="C30" s="5" t="s">
        <v>430</v>
      </c>
      <c r="D30" s="3">
        <f>Функциональная!F779</f>
        <v>847</v>
      </c>
      <c r="E30" s="3">
        <f>Функциональная!G779</f>
        <v>746</v>
      </c>
      <c r="F30" s="3">
        <f t="shared" si="2"/>
        <v>88.075560802833536</v>
      </c>
    </row>
    <row r="31" spans="1:6" ht="30" x14ac:dyDescent="0.2">
      <c r="A31" s="22" t="s">
        <v>18</v>
      </c>
      <c r="B31" s="20" t="s">
        <v>527</v>
      </c>
      <c r="C31" s="5"/>
      <c r="D31" s="3">
        <f t="shared" si="7"/>
        <v>70558</v>
      </c>
      <c r="E31" s="3">
        <f t="shared" si="7"/>
        <v>70533.899999999994</v>
      </c>
      <c r="F31" s="3">
        <f t="shared" si="2"/>
        <v>99.965843703052798</v>
      </c>
    </row>
    <row r="32" spans="1:6" ht="30" x14ac:dyDescent="0.2">
      <c r="A32" s="6" t="s">
        <v>415</v>
      </c>
      <c r="B32" s="20" t="s">
        <v>527</v>
      </c>
      <c r="C32" s="5" t="s">
        <v>429</v>
      </c>
      <c r="D32" s="3">
        <f t="shared" ref="D32:E32" si="10">D33</f>
        <v>70558</v>
      </c>
      <c r="E32" s="3">
        <f t="shared" si="10"/>
        <v>70533.899999999994</v>
      </c>
      <c r="F32" s="3">
        <f t="shared" si="2"/>
        <v>99.965843703052798</v>
      </c>
    </row>
    <row r="33" spans="1:6" x14ac:dyDescent="0.2">
      <c r="A33" s="6" t="s">
        <v>416</v>
      </c>
      <c r="B33" s="20" t="s">
        <v>527</v>
      </c>
      <c r="C33" s="5" t="s">
        <v>430</v>
      </c>
      <c r="D33" s="3">
        <f>Функциональная!F782</f>
        <v>70558</v>
      </c>
      <c r="E33" s="3">
        <f>Функциональная!G782</f>
        <v>70533.899999999994</v>
      </c>
      <c r="F33" s="3">
        <f t="shared" si="2"/>
        <v>99.965843703052798</v>
      </c>
    </row>
    <row r="34" spans="1:6" x14ac:dyDescent="0.2">
      <c r="A34" s="21" t="s">
        <v>19</v>
      </c>
      <c r="B34" s="20" t="s">
        <v>20</v>
      </c>
      <c r="C34" s="3"/>
      <c r="D34" s="3">
        <f t="shared" ref="D34:E34" si="11">D35</f>
        <v>841</v>
      </c>
      <c r="E34" s="3">
        <f t="shared" si="11"/>
        <v>840.5</v>
      </c>
      <c r="F34" s="3">
        <f t="shared" si="2"/>
        <v>99.940546967895358</v>
      </c>
    </row>
    <row r="35" spans="1:6" ht="45" x14ac:dyDescent="0.2">
      <c r="A35" s="23" t="s">
        <v>21</v>
      </c>
      <c r="B35" s="20" t="s">
        <v>22</v>
      </c>
      <c r="C35" s="30"/>
      <c r="D35" s="3">
        <f t="shared" ref="D35:E37" si="12">D36</f>
        <v>841</v>
      </c>
      <c r="E35" s="3">
        <f t="shared" si="12"/>
        <v>840.5</v>
      </c>
      <c r="F35" s="3">
        <f t="shared" si="2"/>
        <v>99.940546967895358</v>
      </c>
    </row>
    <row r="36" spans="1:6" ht="45" x14ac:dyDescent="0.2">
      <c r="A36" s="23" t="s">
        <v>23</v>
      </c>
      <c r="B36" s="20" t="s">
        <v>24</v>
      </c>
      <c r="C36" s="30"/>
      <c r="D36" s="3">
        <f>D37+D39</f>
        <v>841</v>
      </c>
      <c r="E36" s="3">
        <f>E37+E39</f>
        <v>840.5</v>
      </c>
      <c r="F36" s="3">
        <f t="shared" si="2"/>
        <v>99.940546967895358</v>
      </c>
    </row>
    <row r="37" spans="1:6" ht="45" x14ac:dyDescent="0.2">
      <c r="A37" s="6" t="s">
        <v>390</v>
      </c>
      <c r="B37" s="20" t="s">
        <v>24</v>
      </c>
      <c r="C37" s="5" t="s">
        <v>391</v>
      </c>
      <c r="D37" s="3">
        <f t="shared" si="12"/>
        <v>837.3</v>
      </c>
      <c r="E37" s="3">
        <f t="shared" si="12"/>
        <v>837.3</v>
      </c>
      <c r="F37" s="3">
        <f t="shared" si="2"/>
        <v>100</v>
      </c>
    </row>
    <row r="38" spans="1:6" x14ac:dyDescent="0.2">
      <c r="A38" s="6" t="s">
        <v>392</v>
      </c>
      <c r="B38" s="20" t="s">
        <v>24</v>
      </c>
      <c r="C38" s="5" t="s">
        <v>393</v>
      </c>
      <c r="D38" s="3">
        <f>Функциональная!F113</f>
        <v>837.3</v>
      </c>
      <c r="E38" s="3">
        <f>Функциональная!G113</f>
        <v>837.3</v>
      </c>
      <c r="F38" s="3">
        <f t="shared" si="2"/>
        <v>100</v>
      </c>
    </row>
    <row r="39" spans="1:6" x14ac:dyDescent="0.2">
      <c r="A39" s="6" t="s">
        <v>394</v>
      </c>
      <c r="B39" s="20" t="s">
        <v>24</v>
      </c>
      <c r="C39" s="5" t="s">
        <v>395</v>
      </c>
      <c r="D39" s="3">
        <f>D40</f>
        <v>3.7</v>
      </c>
      <c r="E39" s="3">
        <f>E40</f>
        <v>3.2</v>
      </c>
      <c r="F39" s="3">
        <f t="shared" si="2"/>
        <v>86.486486486486484</v>
      </c>
    </row>
    <row r="40" spans="1:6" x14ac:dyDescent="0.2">
      <c r="A40" s="6" t="s">
        <v>396</v>
      </c>
      <c r="B40" s="20" t="s">
        <v>24</v>
      </c>
      <c r="C40" s="5" t="s">
        <v>397</v>
      </c>
      <c r="D40" s="3">
        <f>Функциональная!F115</f>
        <v>3.7</v>
      </c>
      <c r="E40" s="3">
        <f>Функциональная!G115</f>
        <v>3.2</v>
      </c>
      <c r="F40" s="3">
        <f t="shared" si="2"/>
        <v>86.486486486486484</v>
      </c>
    </row>
    <row r="41" spans="1:6" x14ac:dyDescent="0.2">
      <c r="A41" s="21" t="s">
        <v>25</v>
      </c>
      <c r="B41" s="20" t="s">
        <v>26</v>
      </c>
      <c r="C41" s="30"/>
      <c r="D41" s="3">
        <f t="shared" ref="D41:E41" si="13">D42</f>
        <v>173.60000000000002</v>
      </c>
      <c r="E41" s="3">
        <f t="shared" si="13"/>
        <v>164.4</v>
      </c>
      <c r="F41" s="3">
        <f t="shared" si="2"/>
        <v>94.700460829493082</v>
      </c>
    </row>
    <row r="42" spans="1:6" ht="30" x14ac:dyDescent="0.2">
      <c r="A42" s="21" t="s">
        <v>27</v>
      </c>
      <c r="B42" s="20" t="s">
        <v>28</v>
      </c>
      <c r="C42" s="30"/>
      <c r="D42" s="3">
        <f>D43</f>
        <v>173.60000000000002</v>
      </c>
      <c r="E42" s="3">
        <f>E43</f>
        <v>164.4</v>
      </c>
      <c r="F42" s="3">
        <f t="shared" si="2"/>
        <v>94.700460829493082</v>
      </c>
    </row>
    <row r="43" spans="1:6" x14ac:dyDescent="0.2">
      <c r="A43" s="23" t="s">
        <v>29</v>
      </c>
      <c r="B43" s="20" t="s">
        <v>562</v>
      </c>
      <c r="C43" s="5"/>
      <c r="D43" s="3">
        <f>D44+D46+D48</f>
        <v>173.60000000000002</v>
      </c>
      <c r="E43" s="3">
        <f>E44+E46+E48</f>
        <v>164.4</v>
      </c>
      <c r="F43" s="3">
        <f t="shared" si="2"/>
        <v>94.700460829493082</v>
      </c>
    </row>
    <row r="44" spans="1:6" ht="45" x14ac:dyDescent="0.2">
      <c r="A44" s="6" t="s">
        <v>390</v>
      </c>
      <c r="B44" s="20" t="s">
        <v>562</v>
      </c>
      <c r="C44" s="5" t="s">
        <v>391</v>
      </c>
      <c r="D44" s="3">
        <f t="shared" ref="D44:E44" si="14">D45</f>
        <v>149.60000000000002</v>
      </c>
      <c r="E44" s="3">
        <f t="shared" si="14"/>
        <v>149.6</v>
      </c>
      <c r="F44" s="3">
        <f t="shared" si="2"/>
        <v>99.999999999999972</v>
      </c>
    </row>
    <row r="45" spans="1:6" x14ac:dyDescent="0.2">
      <c r="A45" s="6" t="s">
        <v>392</v>
      </c>
      <c r="B45" s="20" t="s">
        <v>562</v>
      </c>
      <c r="C45" s="5" t="s">
        <v>393</v>
      </c>
      <c r="D45" s="3">
        <f>Функциональная!F813</f>
        <v>149.60000000000002</v>
      </c>
      <c r="E45" s="3">
        <f>Функциональная!G813</f>
        <v>149.6</v>
      </c>
      <c r="F45" s="3">
        <f t="shared" si="2"/>
        <v>99.999999999999972</v>
      </c>
    </row>
    <row r="46" spans="1:6" x14ac:dyDescent="0.2">
      <c r="A46" s="6" t="s">
        <v>394</v>
      </c>
      <c r="B46" s="20" t="s">
        <v>562</v>
      </c>
      <c r="C46" s="5" t="s">
        <v>395</v>
      </c>
      <c r="D46" s="3">
        <f>D47</f>
        <v>14</v>
      </c>
      <c r="E46" s="3">
        <f>E47</f>
        <v>14</v>
      </c>
      <c r="F46" s="3">
        <f t="shared" si="2"/>
        <v>100</v>
      </c>
    </row>
    <row r="47" spans="1:6" x14ac:dyDescent="0.2">
      <c r="A47" s="6" t="s">
        <v>396</v>
      </c>
      <c r="B47" s="20" t="s">
        <v>562</v>
      </c>
      <c r="C47" s="5" t="s">
        <v>397</v>
      </c>
      <c r="D47" s="3">
        <f>Функциональная!F815</f>
        <v>14</v>
      </c>
      <c r="E47" s="3">
        <f>Функциональная!G815</f>
        <v>14</v>
      </c>
      <c r="F47" s="3">
        <f t="shared" si="2"/>
        <v>100</v>
      </c>
    </row>
    <row r="48" spans="1:6" x14ac:dyDescent="0.2">
      <c r="A48" s="6" t="s">
        <v>398</v>
      </c>
      <c r="B48" s="20" t="s">
        <v>562</v>
      </c>
      <c r="C48" s="5" t="s">
        <v>399</v>
      </c>
      <c r="D48" s="3">
        <f>D49</f>
        <v>10</v>
      </c>
      <c r="E48" s="3">
        <f>E49</f>
        <v>0.8</v>
      </c>
      <c r="F48" s="3">
        <f t="shared" si="2"/>
        <v>8</v>
      </c>
    </row>
    <row r="49" spans="1:6" x14ac:dyDescent="0.2">
      <c r="A49" s="48" t="s">
        <v>400</v>
      </c>
      <c r="B49" s="20" t="s">
        <v>562</v>
      </c>
      <c r="C49" s="5" t="s">
        <v>401</v>
      </c>
      <c r="D49" s="3">
        <f>Функциональная!F817</f>
        <v>10</v>
      </c>
      <c r="E49" s="3">
        <f>Функциональная!G817</f>
        <v>0.8</v>
      </c>
      <c r="F49" s="3">
        <f t="shared" si="2"/>
        <v>8</v>
      </c>
    </row>
    <row r="50" spans="1:6" ht="15.75" x14ac:dyDescent="0.25">
      <c r="A50" s="34" t="s">
        <v>30</v>
      </c>
      <c r="B50" s="45" t="s">
        <v>31</v>
      </c>
      <c r="C50" s="33"/>
      <c r="D50" s="14">
        <f>D51+D73+D112+D125</f>
        <v>1170186.7999999998</v>
      </c>
      <c r="E50" s="14">
        <f>E51+E73+E112+E125</f>
        <v>1149767.5</v>
      </c>
      <c r="F50" s="9">
        <f t="shared" si="2"/>
        <v>98.25503928090798</v>
      </c>
    </row>
    <row r="51" spans="1:6" x14ac:dyDescent="0.2">
      <c r="A51" s="21" t="s">
        <v>32</v>
      </c>
      <c r="B51" s="20" t="s">
        <v>33</v>
      </c>
      <c r="C51" s="30"/>
      <c r="D51" s="11">
        <f>D52+D56</f>
        <v>494398.6</v>
      </c>
      <c r="E51" s="11">
        <f>E52+E56</f>
        <v>488128.70000000007</v>
      </c>
      <c r="F51" s="3">
        <f t="shared" si="2"/>
        <v>98.731812751896967</v>
      </c>
    </row>
    <row r="52" spans="1:6" ht="30" x14ac:dyDescent="0.2">
      <c r="A52" s="21" t="s">
        <v>34</v>
      </c>
      <c r="B52" s="20" t="s">
        <v>505</v>
      </c>
      <c r="C52" s="30"/>
      <c r="D52" s="11">
        <f t="shared" ref="D52:E54" si="15">D53</f>
        <v>2100</v>
      </c>
      <c r="E52" s="11">
        <f t="shared" si="15"/>
        <v>1367.3</v>
      </c>
      <c r="F52" s="3">
        <f t="shared" si="2"/>
        <v>65.109523809523807</v>
      </c>
    </row>
    <row r="53" spans="1:6" ht="30" x14ac:dyDescent="0.2">
      <c r="A53" s="6" t="s">
        <v>622</v>
      </c>
      <c r="B53" s="20" t="s">
        <v>620</v>
      </c>
      <c r="C53" s="5"/>
      <c r="D53" s="11">
        <f t="shared" si="15"/>
        <v>2100</v>
      </c>
      <c r="E53" s="11">
        <f t="shared" si="15"/>
        <v>1367.3</v>
      </c>
      <c r="F53" s="3">
        <f t="shared" si="2"/>
        <v>65.109523809523807</v>
      </c>
    </row>
    <row r="54" spans="1:6" ht="30" x14ac:dyDescent="0.2">
      <c r="A54" s="6" t="s">
        <v>415</v>
      </c>
      <c r="B54" s="20" t="s">
        <v>620</v>
      </c>
      <c r="C54" s="5" t="s">
        <v>429</v>
      </c>
      <c r="D54" s="11">
        <f t="shared" si="15"/>
        <v>2100</v>
      </c>
      <c r="E54" s="11">
        <f t="shared" si="15"/>
        <v>1367.3</v>
      </c>
      <c r="F54" s="3">
        <f t="shared" si="2"/>
        <v>65.109523809523807</v>
      </c>
    </row>
    <row r="55" spans="1:6" x14ac:dyDescent="0.2">
      <c r="A55" s="6" t="s">
        <v>416</v>
      </c>
      <c r="B55" s="20" t="s">
        <v>620</v>
      </c>
      <c r="C55" s="5" t="s">
        <v>430</v>
      </c>
      <c r="D55" s="11">
        <f>Ведомственная!G794</f>
        <v>2100</v>
      </c>
      <c r="E55" s="11">
        <f>Ведомственная!H794</f>
        <v>1367.3</v>
      </c>
      <c r="F55" s="3">
        <f t="shared" si="2"/>
        <v>65.109523809523807</v>
      </c>
    </row>
    <row r="56" spans="1:6" ht="30" x14ac:dyDescent="0.2">
      <c r="A56" s="21" t="s">
        <v>36</v>
      </c>
      <c r="B56" s="20" t="s">
        <v>35</v>
      </c>
      <c r="C56" s="30"/>
      <c r="D56" s="11">
        <f>D57+D60+D63+D66</f>
        <v>492298.6</v>
      </c>
      <c r="E56" s="11">
        <f>E57+E60+E63+E66</f>
        <v>486761.40000000008</v>
      </c>
      <c r="F56" s="3">
        <f t="shared" si="2"/>
        <v>98.875235477005248</v>
      </c>
    </row>
    <row r="57" spans="1:6" ht="30" x14ac:dyDescent="0.2">
      <c r="A57" s="24" t="s">
        <v>40</v>
      </c>
      <c r="B57" s="20" t="s">
        <v>506</v>
      </c>
      <c r="C57" s="5"/>
      <c r="D57" s="11">
        <f t="shared" ref="D57:E58" si="16">D58</f>
        <v>137716.6</v>
      </c>
      <c r="E57" s="11">
        <f t="shared" si="16"/>
        <v>137438.39999999999</v>
      </c>
      <c r="F57" s="3">
        <f t="shared" si="2"/>
        <v>99.797990946625163</v>
      </c>
    </row>
    <row r="58" spans="1:6" ht="30" x14ac:dyDescent="0.2">
      <c r="A58" s="6" t="s">
        <v>415</v>
      </c>
      <c r="B58" s="20" t="s">
        <v>506</v>
      </c>
      <c r="C58" s="5" t="s">
        <v>429</v>
      </c>
      <c r="D58" s="11">
        <f t="shared" si="16"/>
        <v>137716.6</v>
      </c>
      <c r="E58" s="11">
        <f t="shared" si="16"/>
        <v>137438.39999999999</v>
      </c>
      <c r="F58" s="3">
        <f t="shared" si="2"/>
        <v>99.797990946625163</v>
      </c>
    </row>
    <row r="59" spans="1:6" x14ac:dyDescent="0.2">
      <c r="A59" s="6" t="s">
        <v>416</v>
      </c>
      <c r="B59" s="20" t="s">
        <v>506</v>
      </c>
      <c r="C59" s="5" t="s">
        <v>430</v>
      </c>
      <c r="D59" s="11">
        <f>Функциональная!F559</f>
        <v>137716.6</v>
      </c>
      <c r="E59" s="11">
        <f>Функциональная!G559</f>
        <v>137438.39999999999</v>
      </c>
      <c r="F59" s="3">
        <f t="shared" si="2"/>
        <v>99.797990946625163</v>
      </c>
    </row>
    <row r="60" spans="1:6" ht="75" x14ac:dyDescent="0.2">
      <c r="A60" s="23" t="s">
        <v>37</v>
      </c>
      <c r="B60" s="20" t="s">
        <v>507</v>
      </c>
      <c r="C60" s="5"/>
      <c r="D60" s="11">
        <f t="shared" ref="D60:E61" si="17">D61</f>
        <v>332851</v>
      </c>
      <c r="E60" s="11">
        <f t="shared" si="17"/>
        <v>331165.90000000002</v>
      </c>
      <c r="F60" s="3">
        <f t="shared" si="2"/>
        <v>99.493737438072898</v>
      </c>
    </row>
    <row r="61" spans="1:6" ht="30" x14ac:dyDescent="0.2">
      <c r="A61" s="6" t="s">
        <v>415</v>
      </c>
      <c r="B61" s="20" t="s">
        <v>507</v>
      </c>
      <c r="C61" s="5" t="s">
        <v>429</v>
      </c>
      <c r="D61" s="11">
        <f t="shared" si="17"/>
        <v>332851</v>
      </c>
      <c r="E61" s="11">
        <f t="shared" si="17"/>
        <v>331165.90000000002</v>
      </c>
      <c r="F61" s="3">
        <f t="shared" si="2"/>
        <v>99.493737438072898</v>
      </c>
    </row>
    <row r="62" spans="1:6" x14ac:dyDescent="0.2">
      <c r="A62" s="6" t="s">
        <v>416</v>
      </c>
      <c r="B62" s="20" t="s">
        <v>507</v>
      </c>
      <c r="C62" s="5" t="s">
        <v>430</v>
      </c>
      <c r="D62" s="11">
        <f>Функциональная!F562</f>
        <v>332851</v>
      </c>
      <c r="E62" s="11">
        <f>Функциональная!G562</f>
        <v>331165.90000000002</v>
      </c>
      <c r="F62" s="3">
        <f t="shared" ref="F62:F124" si="18">E62/D62*100</f>
        <v>99.493737438072898</v>
      </c>
    </row>
    <row r="63" spans="1:6" ht="60" x14ac:dyDescent="0.2">
      <c r="A63" s="23" t="s">
        <v>38</v>
      </c>
      <c r="B63" s="20" t="s">
        <v>508</v>
      </c>
      <c r="C63" s="30"/>
      <c r="D63" s="11">
        <f t="shared" ref="D63:E64" si="19">D64</f>
        <v>2935</v>
      </c>
      <c r="E63" s="11">
        <f t="shared" si="19"/>
        <v>2848.7</v>
      </c>
      <c r="F63" s="3">
        <f t="shared" si="18"/>
        <v>97.059625212947182</v>
      </c>
    </row>
    <row r="64" spans="1:6" ht="30" x14ac:dyDescent="0.2">
      <c r="A64" s="6" t="s">
        <v>415</v>
      </c>
      <c r="B64" s="20" t="s">
        <v>508</v>
      </c>
      <c r="C64" s="5" t="s">
        <v>429</v>
      </c>
      <c r="D64" s="11">
        <f t="shared" si="19"/>
        <v>2935</v>
      </c>
      <c r="E64" s="11">
        <f t="shared" si="19"/>
        <v>2848.7</v>
      </c>
      <c r="F64" s="3">
        <f t="shared" si="18"/>
        <v>97.059625212947182</v>
      </c>
    </row>
    <row r="65" spans="1:6" ht="30" x14ac:dyDescent="0.2">
      <c r="A65" s="6" t="s">
        <v>460</v>
      </c>
      <c r="B65" s="20" t="s">
        <v>508</v>
      </c>
      <c r="C65" s="5" t="s">
        <v>461</v>
      </c>
      <c r="D65" s="11">
        <f>Функциональная!F565</f>
        <v>2935</v>
      </c>
      <c r="E65" s="11">
        <f>Функциональная!G565</f>
        <v>2848.7</v>
      </c>
      <c r="F65" s="3">
        <f t="shared" si="18"/>
        <v>97.059625212947182</v>
      </c>
    </row>
    <row r="66" spans="1:6" ht="45" x14ac:dyDescent="0.2">
      <c r="A66" s="23" t="s">
        <v>39</v>
      </c>
      <c r="B66" s="20" t="s">
        <v>509</v>
      </c>
      <c r="C66" s="30"/>
      <c r="D66" s="11">
        <f t="shared" ref="D66:E66" si="20">D67+D69+D71</f>
        <v>18796</v>
      </c>
      <c r="E66" s="11">
        <f t="shared" si="20"/>
        <v>15308.4</v>
      </c>
      <c r="F66" s="3">
        <f t="shared" si="18"/>
        <v>81.444988295381989</v>
      </c>
    </row>
    <row r="67" spans="1:6" ht="45" x14ac:dyDescent="0.2">
      <c r="A67" s="6" t="s">
        <v>390</v>
      </c>
      <c r="B67" s="20" t="s">
        <v>509</v>
      </c>
      <c r="C67" s="5" t="s">
        <v>391</v>
      </c>
      <c r="D67" s="11">
        <f t="shared" ref="D67:E67" si="21">D68</f>
        <v>862</v>
      </c>
      <c r="E67" s="11">
        <f t="shared" si="21"/>
        <v>861.3</v>
      </c>
      <c r="F67" s="3">
        <f t="shared" si="18"/>
        <v>99.918793503480273</v>
      </c>
    </row>
    <row r="68" spans="1:6" x14ac:dyDescent="0.2">
      <c r="A68" s="48" t="s">
        <v>417</v>
      </c>
      <c r="B68" s="20" t="s">
        <v>509</v>
      </c>
      <c r="C68" s="5" t="s">
        <v>385</v>
      </c>
      <c r="D68" s="11">
        <f>Функциональная!F121</f>
        <v>862</v>
      </c>
      <c r="E68" s="11">
        <f>Функциональная!G121</f>
        <v>861.3</v>
      </c>
      <c r="F68" s="3">
        <f t="shared" si="18"/>
        <v>99.918793503480273</v>
      </c>
    </row>
    <row r="69" spans="1:6" x14ac:dyDescent="0.2">
      <c r="A69" s="6" t="s">
        <v>394</v>
      </c>
      <c r="B69" s="20" t="s">
        <v>509</v>
      </c>
      <c r="C69" s="5" t="s">
        <v>395</v>
      </c>
      <c r="D69" s="3">
        <f t="shared" ref="D69:E69" si="22">D70</f>
        <v>178</v>
      </c>
      <c r="E69" s="3">
        <f t="shared" si="22"/>
        <v>141.19999999999999</v>
      </c>
      <c r="F69" s="3">
        <f t="shared" si="18"/>
        <v>79.325842696629209</v>
      </c>
    </row>
    <row r="70" spans="1:6" x14ac:dyDescent="0.2">
      <c r="A70" s="6" t="s">
        <v>396</v>
      </c>
      <c r="B70" s="20" t="s">
        <v>509</v>
      </c>
      <c r="C70" s="5" t="s">
        <v>397</v>
      </c>
      <c r="D70" s="3">
        <f>Функциональная!F862</f>
        <v>178</v>
      </c>
      <c r="E70" s="3">
        <f>Функциональная!G862</f>
        <v>141.19999999999999</v>
      </c>
      <c r="F70" s="3">
        <f t="shared" si="18"/>
        <v>79.325842696629209</v>
      </c>
    </row>
    <row r="71" spans="1:6" x14ac:dyDescent="0.2">
      <c r="A71" s="48" t="s">
        <v>408</v>
      </c>
      <c r="B71" s="20" t="s">
        <v>509</v>
      </c>
      <c r="C71" s="5" t="s">
        <v>409</v>
      </c>
      <c r="D71" s="3">
        <f t="shared" ref="D71:E71" si="23">D72</f>
        <v>17756</v>
      </c>
      <c r="E71" s="3">
        <f t="shared" si="23"/>
        <v>14305.9</v>
      </c>
      <c r="F71" s="3">
        <f t="shared" si="18"/>
        <v>80.569384996620869</v>
      </c>
    </row>
    <row r="72" spans="1:6" x14ac:dyDescent="0.2">
      <c r="A72" s="10" t="s">
        <v>410</v>
      </c>
      <c r="B72" s="20" t="s">
        <v>509</v>
      </c>
      <c r="C72" s="5" t="s">
        <v>411</v>
      </c>
      <c r="D72" s="3">
        <f>Функциональная!F864</f>
        <v>17756</v>
      </c>
      <c r="E72" s="3">
        <f>Функциональная!G864</f>
        <v>14305.9</v>
      </c>
      <c r="F72" s="3">
        <f t="shared" si="18"/>
        <v>80.569384996620869</v>
      </c>
    </row>
    <row r="73" spans="1:6" x14ac:dyDescent="0.2">
      <c r="A73" s="21" t="s">
        <v>41</v>
      </c>
      <c r="B73" s="20" t="s">
        <v>42</v>
      </c>
      <c r="C73" s="30"/>
      <c r="D73" s="3">
        <f t="shared" ref="D73:E73" si="24">D74+D84+D108</f>
        <v>546986.79999999993</v>
      </c>
      <c r="E73" s="3">
        <f t="shared" si="24"/>
        <v>533822.70000000007</v>
      </c>
      <c r="F73" s="3">
        <f t="shared" si="18"/>
        <v>97.593342289064395</v>
      </c>
    </row>
    <row r="74" spans="1:6" ht="30" x14ac:dyDescent="0.2">
      <c r="A74" s="21" t="s">
        <v>43</v>
      </c>
      <c r="B74" s="20" t="s">
        <v>44</v>
      </c>
      <c r="C74" s="30"/>
      <c r="D74" s="3">
        <f>D75+D81+D78</f>
        <v>496628.6</v>
      </c>
      <c r="E74" s="3">
        <f>E75+E81+E78</f>
        <v>490864.4</v>
      </c>
      <c r="F74" s="3">
        <f t="shared" si="18"/>
        <v>98.839333860353605</v>
      </c>
    </row>
    <row r="75" spans="1:6" ht="30" x14ac:dyDescent="0.2">
      <c r="A75" s="21" t="s">
        <v>47</v>
      </c>
      <c r="B75" s="20" t="s">
        <v>48</v>
      </c>
      <c r="C75" s="5"/>
      <c r="D75" s="3">
        <f t="shared" ref="D75:E76" si="25">D76</f>
        <v>60136.599999999991</v>
      </c>
      <c r="E75" s="3">
        <f t="shared" si="25"/>
        <v>59117</v>
      </c>
      <c r="F75" s="3">
        <f t="shared" si="18"/>
        <v>98.304526694226155</v>
      </c>
    </row>
    <row r="76" spans="1:6" ht="30" x14ac:dyDescent="0.2">
      <c r="A76" s="6" t="s">
        <v>415</v>
      </c>
      <c r="B76" s="20" t="s">
        <v>48</v>
      </c>
      <c r="C76" s="5" t="s">
        <v>429</v>
      </c>
      <c r="D76" s="3">
        <f t="shared" si="25"/>
        <v>60136.599999999991</v>
      </c>
      <c r="E76" s="3">
        <f t="shared" si="25"/>
        <v>59117</v>
      </c>
      <c r="F76" s="3">
        <f t="shared" si="18"/>
        <v>98.304526694226155</v>
      </c>
    </row>
    <row r="77" spans="1:6" x14ac:dyDescent="0.2">
      <c r="A77" s="6" t="s">
        <v>416</v>
      </c>
      <c r="B77" s="20" t="s">
        <v>48</v>
      </c>
      <c r="C77" s="5" t="s">
        <v>430</v>
      </c>
      <c r="D77" s="3">
        <f>Функциональная!F615</f>
        <v>60136.599999999991</v>
      </c>
      <c r="E77" s="3">
        <f>Функциональная!G615</f>
        <v>59117</v>
      </c>
      <c r="F77" s="3">
        <f t="shared" si="18"/>
        <v>98.304526694226155</v>
      </c>
    </row>
    <row r="78" spans="1:6" ht="135" x14ac:dyDescent="0.2">
      <c r="A78" s="6" t="s">
        <v>585</v>
      </c>
      <c r="B78" s="20" t="s">
        <v>586</v>
      </c>
      <c r="C78" s="5"/>
      <c r="D78" s="3">
        <f>D79</f>
        <v>6614</v>
      </c>
      <c r="E78" s="3">
        <f>E79</f>
        <v>6131.4</v>
      </c>
      <c r="F78" s="3">
        <f t="shared" si="18"/>
        <v>92.703356516480184</v>
      </c>
    </row>
    <row r="79" spans="1:6" ht="30" x14ac:dyDescent="0.2">
      <c r="A79" s="6" t="s">
        <v>415</v>
      </c>
      <c r="B79" s="20" t="s">
        <v>586</v>
      </c>
      <c r="C79" s="5" t="s">
        <v>429</v>
      </c>
      <c r="D79" s="3">
        <f>D80</f>
        <v>6614</v>
      </c>
      <c r="E79" s="3">
        <f>E80</f>
        <v>6131.4</v>
      </c>
      <c r="F79" s="3">
        <f t="shared" si="18"/>
        <v>92.703356516480184</v>
      </c>
    </row>
    <row r="80" spans="1:6" x14ac:dyDescent="0.2">
      <c r="A80" s="6" t="s">
        <v>416</v>
      </c>
      <c r="B80" s="20" t="s">
        <v>586</v>
      </c>
      <c r="C80" s="5" t="s">
        <v>430</v>
      </c>
      <c r="D80" s="3">
        <f>Функциональная!F618</f>
        <v>6614</v>
      </c>
      <c r="E80" s="3">
        <f>Функциональная!G618</f>
        <v>6131.4</v>
      </c>
      <c r="F80" s="3">
        <f t="shared" si="18"/>
        <v>92.703356516480184</v>
      </c>
    </row>
    <row r="81" spans="1:6" ht="105" x14ac:dyDescent="0.2">
      <c r="A81" s="23" t="s">
        <v>45</v>
      </c>
      <c r="B81" s="20" t="s">
        <v>46</v>
      </c>
      <c r="C81" s="30"/>
      <c r="D81" s="3">
        <f t="shared" ref="D81:E81" si="26">D82</f>
        <v>429878</v>
      </c>
      <c r="E81" s="3">
        <f t="shared" si="26"/>
        <v>425616</v>
      </c>
      <c r="F81" s="3">
        <f t="shared" si="18"/>
        <v>99.008555915864505</v>
      </c>
    </row>
    <row r="82" spans="1:6" ht="30" x14ac:dyDescent="0.2">
      <c r="A82" s="6" t="s">
        <v>415</v>
      </c>
      <c r="B82" s="20" t="s">
        <v>46</v>
      </c>
      <c r="C82" s="5" t="s">
        <v>429</v>
      </c>
      <c r="D82" s="3">
        <f>D83</f>
        <v>429878</v>
      </c>
      <c r="E82" s="3">
        <f>E83</f>
        <v>425616</v>
      </c>
      <c r="F82" s="3">
        <f t="shared" si="18"/>
        <v>99.008555915864505</v>
      </c>
    </row>
    <row r="83" spans="1:6" x14ac:dyDescent="0.2">
      <c r="A83" s="6" t="s">
        <v>416</v>
      </c>
      <c r="B83" s="20" t="s">
        <v>46</v>
      </c>
      <c r="C83" s="5" t="s">
        <v>430</v>
      </c>
      <c r="D83" s="3">
        <f>Функциональная!F621</f>
        <v>429878</v>
      </c>
      <c r="E83" s="3">
        <f>Функциональная!G621</f>
        <v>425616</v>
      </c>
      <c r="F83" s="3">
        <f t="shared" si="18"/>
        <v>99.008555915864505</v>
      </c>
    </row>
    <row r="84" spans="1:6" ht="45" x14ac:dyDescent="0.2">
      <c r="A84" s="21" t="s">
        <v>49</v>
      </c>
      <c r="B84" s="20" t="s">
        <v>50</v>
      </c>
      <c r="C84" s="30"/>
      <c r="D84" s="3">
        <f>D85+D93+D102+D96+D90+D105+D99</f>
        <v>49698.2</v>
      </c>
      <c r="E84" s="3">
        <f>E85+E93+E102+E96+E90+E105+E99</f>
        <v>42363.799999999996</v>
      </c>
      <c r="F84" s="3">
        <f t="shared" si="18"/>
        <v>85.242121445042272</v>
      </c>
    </row>
    <row r="85" spans="1:6" ht="45" x14ac:dyDescent="0.2">
      <c r="A85" s="6" t="s">
        <v>605</v>
      </c>
      <c r="B85" s="20" t="s">
        <v>51</v>
      </c>
      <c r="C85" s="31"/>
      <c r="D85" s="3">
        <f t="shared" ref="D85:E85" si="27">D86+D88</f>
        <v>2177</v>
      </c>
      <c r="E85" s="3">
        <f t="shared" si="27"/>
        <v>2109.4</v>
      </c>
      <c r="F85" s="3">
        <f t="shared" si="18"/>
        <v>96.894809370693622</v>
      </c>
    </row>
    <row r="86" spans="1:6" ht="45" x14ac:dyDescent="0.2">
      <c r="A86" s="6" t="s">
        <v>390</v>
      </c>
      <c r="B86" s="20" t="s">
        <v>51</v>
      </c>
      <c r="C86" s="5" t="s">
        <v>391</v>
      </c>
      <c r="D86" s="3">
        <f t="shared" ref="D86:E86" si="28">D87</f>
        <v>1850.4</v>
      </c>
      <c r="E86" s="3">
        <f t="shared" si="28"/>
        <v>1846.3</v>
      </c>
      <c r="F86" s="3">
        <f t="shared" si="18"/>
        <v>99.778426286208372</v>
      </c>
    </row>
    <row r="87" spans="1:6" x14ac:dyDescent="0.2">
      <c r="A87" s="6" t="s">
        <v>392</v>
      </c>
      <c r="B87" s="20" t="s">
        <v>51</v>
      </c>
      <c r="C87" s="5" t="s">
        <v>393</v>
      </c>
      <c r="D87" s="3">
        <f>Функциональная!F126</f>
        <v>1850.4</v>
      </c>
      <c r="E87" s="3">
        <f>Функциональная!G126</f>
        <v>1846.3</v>
      </c>
      <c r="F87" s="3">
        <f t="shared" si="18"/>
        <v>99.778426286208372</v>
      </c>
    </row>
    <row r="88" spans="1:6" x14ac:dyDescent="0.2">
      <c r="A88" s="6" t="s">
        <v>394</v>
      </c>
      <c r="B88" s="20" t="s">
        <v>51</v>
      </c>
      <c r="C88" s="5" t="s">
        <v>395</v>
      </c>
      <c r="D88" s="3">
        <f t="shared" ref="D88:E88" si="29">D89</f>
        <v>326.60000000000002</v>
      </c>
      <c r="E88" s="3">
        <f t="shared" si="29"/>
        <v>263.10000000000002</v>
      </c>
      <c r="F88" s="3">
        <f t="shared" si="18"/>
        <v>80.557256582976123</v>
      </c>
    </row>
    <row r="89" spans="1:6" x14ac:dyDescent="0.2">
      <c r="A89" s="6" t="s">
        <v>396</v>
      </c>
      <c r="B89" s="20" t="s">
        <v>51</v>
      </c>
      <c r="C89" s="5" t="s">
        <v>397</v>
      </c>
      <c r="D89" s="3">
        <f>Функциональная!F128</f>
        <v>326.60000000000002</v>
      </c>
      <c r="E89" s="3">
        <f>Функциональная!G128</f>
        <v>263.10000000000002</v>
      </c>
      <c r="F89" s="3">
        <f t="shared" si="18"/>
        <v>80.557256582976123</v>
      </c>
    </row>
    <row r="90" spans="1:6" ht="105" x14ac:dyDescent="0.2">
      <c r="A90" s="6" t="s">
        <v>587</v>
      </c>
      <c r="B90" s="20" t="s">
        <v>588</v>
      </c>
      <c r="C90" s="5"/>
      <c r="D90" s="3">
        <f>D91</f>
        <v>9099</v>
      </c>
      <c r="E90" s="3">
        <f>E91</f>
        <v>9081.7999999999993</v>
      </c>
      <c r="F90" s="3">
        <f t="shared" si="18"/>
        <v>99.810968238267932</v>
      </c>
    </row>
    <row r="91" spans="1:6" x14ac:dyDescent="0.2">
      <c r="A91" s="6" t="s">
        <v>394</v>
      </c>
      <c r="B91" s="20" t="s">
        <v>588</v>
      </c>
      <c r="C91" s="5" t="s">
        <v>395</v>
      </c>
      <c r="D91" s="3">
        <f>D92</f>
        <v>9099</v>
      </c>
      <c r="E91" s="3">
        <f>E92</f>
        <v>9081.7999999999993</v>
      </c>
      <c r="F91" s="3">
        <f t="shared" si="18"/>
        <v>99.810968238267932</v>
      </c>
    </row>
    <row r="92" spans="1:6" x14ac:dyDescent="0.2">
      <c r="A92" s="6" t="s">
        <v>396</v>
      </c>
      <c r="B92" s="20" t="s">
        <v>588</v>
      </c>
      <c r="C92" s="5" t="s">
        <v>397</v>
      </c>
      <c r="D92" s="3">
        <f>Функциональная!F625</f>
        <v>9099</v>
      </c>
      <c r="E92" s="3">
        <f>Функциональная!G625</f>
        <v>9081.7999999999993</v>
      </c>
      <c r="F92" s="3">
        <f t="shared" si="18"/>
        <v>99.810968238267932</v>
      </c>
    </row>
    <row r="93" spans="1:6" ht="75" x14ac:dyDescent="0.2">
      <c r="A93" s="23" t="s">
        <v>52</v>
      </c>
      <c r="B93" s="20" t="s">
        <v>53</v>
      </c>
      <c r="C93" s="30"/>
      <c r="D93" s="3">
        <f t="shared" ref="D93:E93" si="30">D94</f>
        <v>9077</v>
      </c>
      <c r="E93" s="3">
        <f t="shared" si="30"/>
        <v>9076.2999999999993</v>
      </c>
      <c r="F93" s="3">
        <f t="shared" si="18"/>
        <v>99.992288200947442</v>
      </c>
    </row>
    <row r="94" spans="1:6" ht="30" x14ac:dyDescent="0.2">
      <c r="A94" s="6" t="s">
        <v>415</v>
      </c>
      <c r="B94" s="20" t="s">
        <v>53</v>
      </c>
      <c r="C94" s="5" t="s">
        <v>429</v>
      </c>
      <c r="D94" s="3">
        <f t="shared" ref="D94:E94" si="31">D95</f>
        <v>9077</v>
      </c>
      <c r="E94" s="3">
        <f t="shared" si="31"/>
        <v>9076.2999999999993</v>
      </c>
      <c r="F94" s="3">
        <f t="shared" si="18"/>
        <v>99.992288200947442</v>
      </c>
    </row>
    <row r="95" spans="1:6" x14ac:dyDescent="0.2">
      <c r="A95" s="6" t="s">
        <v>416</v>
      </c>
      <c r="B95" s="20" t="s">
        <v>53</v>
      </c>
      <c r="C95" s="5" t="s">
        <v>430</v>
      </c>
      <c r="D95" s="3">
        <f>Функциональная!F628</f>
        <v>9077</v>
      </c>
      <c r="E95" s="3">
        <f>Функциональная!G628</f>
        <v>9076.2999999999993</v>
      </c>
      <c r="F95" s="3">
        <f t="shared" si="18"/>
        <v>99.992288200947442</v>
      </c>
    </row>
    <row r="96" spans="1:6" ht="45" x14ac:dyDescent="0.2">
      <c r="A96" s="23" t="s">
        <v>56</v>
      </c>
      <c r="B96" s="20" t="s">
        <v>57</v>
      </c>
      <c r="C96" s="30"/>
      <c r="D96" s="3">
        <f t="shared" ref="D96:E96" si="32">D97</f>
        <v>8</v>
      </c>
      <c r="E96" s="3">
        <f t="shared" si="32"/>
        <v>0</v>
      </c>
      <c r="F96" s="3">
        <f t="shared" si="18"/>
        <v>0</v>
      </c>
    </row>
    <row r="97" spans="1:6" ht="30" x14ac:dyDescent="0.2">
      <c r="A97" s="6" t="s">
        <v>415</v>
      </c>
      <c r="B97" s="20" t="s">
        <v>57</v>
      </c>
      <c r="C97" s="5" t="s">
        <v>429</v>
      </c>
      <c r="D97" s="3">
        <f t="shared" ref="D97:E97" si="33">D98</f>
        <v>8</v>
      </c>
      <c r="E97" s="3">
        <f t="shared" si="33"/>
        <v>0</v>
      </c>
      <c r="F97" s="3">
        <f t="shared" si="18"/>
        <v>0</v>
      </c>
    </row>
    <row r="98" spans="1:6" x14ac:dyDescent="0.2">
      <c r="A98" s="6" t="s">
        <v>416</v>
      </c>
      <c r="B98" s="20" t="s">
        <v>57</v>
      </c>
      <c r="C98" s="5" t="s">
        <v>430</v>
      </c>
      <c r="D98" s="3">
        <f>Функциональная!F631</f>
        <v>8</v>
      </c>
      <c r="E98" s="3">
        <f>Функциональная!G631</f>
        <v>0</v>
      </c>
      <c r="F98" s="3">
        <f t="shared" si="18"/>
        <v>0</v>
      </c>
    </row>
    <row r="99" spans="1:6" ht="120" x14ac:dyDescent="0.2">
      <c r="A99" s="6" t="s">
        <v>592</v>
      </c>
      <c r="B99" s="20" t="s">
        <v>591</v>
      </c>
      <c r="C99" s="5"/>
      <c r="D99" s="3">
        <f>D100</f>
        <v>11075.1</v>
      </c>
      <c r="E99" s="3">
        <f>E100</f>
        <v>6910.4</v>
      </c>
      <c r="F99" s="3">
        <f t="shared" si="18"/>
        <v>62.395824868398478</v>
      </c>
    </row>
    <row r="100" spans="1:6" x14ac:dyDescent="0.2">
      <c r="A100" s="6" t="s">
        <v>394</v>
      </c>
      <c r="B100" s="20" t="s">
        <v>591</v>
      </c>
      <c r="C100" s="5" t="s">
        <v>395</v>
      </c>
      <c r="D100" s="3">
        <f>D101</f>
        <v>11075.1</v>
      </c>
      <c r="E100" s="3">
        <f>E101</f>
        <v>6910.4</v>
      </c>
      <c r="F100" s="3">
        <f t="shared" si="18"/>
        <v>62.395824868398478</v>
      </c>
    </row>
    <row r="101" spans="1:6" x14ac:dyDescent="0.2">
      <c r="A101" s="6" t="s">
        <v>396</v>
      </c>
      <c r="B101" s="20" t="s">
        <v>591</v>
      </c>
      <c r="C101" s="5" t="s">
        <v>397</v>
      </c>
      <c r="D101" s="3">
        <f>Функциональная!F634</f>
        <v>11075.1</v>
      </c>
      <c r="E101" s="3">
        <f>Функциональная!G634</f>
        <v>6910.4</v>
      </c>
      <c r="F101" s="3">
        <f t="shared" si="18"/>
        <v>62.395824868398478</v>
      </c>
    </row>
    <row r="102" spans="1:6" ht="75" x14ac:dyDescent="0.2">
      <c r="A102" s="23" t="s">
        <v>54</v>
      </c>
      <c r="B102" s="20" t="s">
        <v>55</v>
      </c>
      <c r="C102" s="30"/>
      <c r="D102" s="3">
        <f t="shared" ref="D102:E102" si="34">D103</f>
        <v>4420</v>
      </c>
      <c r="E102" s="3">
        <f t="shared" si="34"/>
        <v>4372.3999999999996</v>
      </c>
      <c r="F102" s="3">
        <f t="shared" si="18"/>
        <v>98.92307692307692</v>
      </c>
    </row>
    <row r="103" spans="1:6" ht="30" x14ac:dyDescent="0.2">
      <c r="A103" s="6" t="s">
        <v>415</v>
      </c>
      <c r="B103" s="20" t="s">
        <v>55</v>
      </c>
      <c r="C103" s="5" t="s">
        <v>429</v>
      </c>
      <c r="D103" s="3">
        <f t="shared" ref="D103:E103" si="35">D104</f>
        <v>4420</v>
      </c>
      <c r="E103" s="3">
        <f t="shared" si="35"/>
        <v>4372.3999999999996</v>
      </c>
      <c r="F103" s="3">
        <f t="shared" si="18"/>
        <v>98.92307692307692</v>
      </c>
    </row>
    <row r="104" spans="1:6" x14ac:dyDescent="0.2">
      <c r="A104" s="6" t="s">
        <v>416</v>
      </c>
      <c r="B104" s="20" t="s">
        <v>55</v>
      </c>
      <c r="C104" s="5" t="s">
        <v>430</v>
      </c>
      <c r="D104" s="3">
        <f>Функциональная!F637</f>
        <v>4420</v>
      </c>
      <c r="E104" s="3">
        <f>Функциональная!G637</f>
        <v>4372.3999999999996</v>
      </c>
      <c r="F104" s="3">
        <f t="shared" si="18"/>
        <v>98.92307692307692</v>
      </c>
    </row>
    <row r="105" spans="1:6" ht="30" x14ac:dyDescent="0.2">
      <c r="A105" s="6" t="s">
        <v>589</v>
      </c>
      <c r="B105" s="20" t="s">
        <v>590</v>
      </c>
      <c r="C105" s="5"/>
      <c r="D105" s="3">
        <f>D106</f>
        <v>13842.1</v>
      </c>
      <c r="E105" s="3">
        <f>E106</f>
        <v>10813.5</v>
      </c>
      <c r="F105" s="3">
        <f t="shared" si="18"/>
        <v>78.120371908886654</v>
      </c>
    </row>
    <row r="106" spans="1:6" x14ac:dyDescent="0.2">
      <c r="A106" s="6" t="s">
        <v>394</v>
      </c>
      <c r="B106" s="20" t="s">
        <v>590</v>
      </c>
      <c r="C106" s="5" t="s">
        <v>395</v>
      </c>
      <c r="D106" s="3">
        <f>D107</f>
        <v>13842.1</v>
      </c>
      <c r="E106" s="3">
        <f>E107</f>
        <v>10813.5</v>
      </c>
      <c r="F106" s="3">
        <f t="shared" si="18"/>
        <v>78.120371908886654</v>
      </c>
    </row>
    <row r="107" spans="1:6" x14ac:dyDescent="0.2">
      <c r="A107" s="6" t="s">
        <v>396</v>
      </c>
      <c r="B107" s="20" t="s">
        <v>590</v>
      </c>
      <c r="C107" s="5" t="s">
        <v>397</v>
      </c>
      <c r="D107" s="3">
        <f>Функциональная!F640</f>
        <v>13842.1</v>
      </c>
      <c r="E107" s="3">
        <f>Функциональная!G640</f>
        <v>10813.5</v>
      </c>
      <c r="F107" s="3">
        <f t="shared" si="18"/>
        <v>78.120371908886654</v>
      </c>
    </row>
    <row r="108" spans="1:6" ht="45" x14ac:dyDescent="0.2">
      <c r="A108" s="21" t="s">
        <v>69</v>
      </c>
      <c r="B108" s="20" t="s">
        <v>512</v>
      </c>
      <c r="C108" s="30"/>
      <c r="D108" s="3">
        <f t="shared" ref="D108:E110" si="36">D109</f>
        <v>660</v>
      </c>
      <c r="E108" s="3">
        <f t="shared" si="36"/>
        <v>594.5</v>
      </c>
      <c r="F108" s="3">
        <f t="shared" si="18"/>
        <v>90.075757575757578</v>
      </c>
    </row>
    <row r="109" spans="1:6" ht="30" x14ac:dyDescent="0.2">
      <c r="A109" s="23" t="s">
        <v>47</v>
      </c>
      <c r="B109" s="20" t="s">
        <v>513</v>
      </c>
      <c r="C109" s="30"/>
      <c r="D109" s="3">
        <f t="shared" si="36"/>
        <v>660</v>
      </c>
      <c r="E109" s="3">
        <f t="shared" si="36"/>
        <v>594.5</v>
      </c>
      <c r="F109" s="3">
        <f t="shared" si="18"/>
        <v>90.075757575757578</v>
      </c>
    </row>
    <row r="110" spans="1:6" ht="30" x14ac:dyDescent="0.2">
      <c r="A110" s="6" t="s">
        <v>415</v>
      </c>
      <c r="B110" s="20" t="s">
        <v>513</v>
      </c>
      <c r="C110" s="5" t="s">
        <v>429</v>
      </c>
      <c r="D110" s="3">
        <f t="shared" si="36"/>
        <v>660</v>
      </c>
      <c r="E110" s="3">
        <f t="shared" si="36"/>
        <v>594.5</v>
      </c>
      <c r="F110" s="3">
        <f t="shared" si="18"/>
        <v>90.075757575757578</v>
      </c>
    </row>
    <row r="111" spans="1:6" x14ac:dyDescent="0.2">
      <c r="A111" s="6" t="s">
        <v>416</v>
      </c>
      <c r="B111" s="20" t="s">
        <v>513</v>
      </c>
      <c r="C111" s="5" t="s">
        <v>430</v>
      </c>
      <c r="D111" s="3">
        <f>Функциональная!F644</f>
        <v>660</v>
      </c>
      <c r="E111" s="3">
        <f>Функциональная!G644</f>
        <v>594.5</v>
      </c>
      <c r="F111" s="3">
        <f t="shared" si="18"/>
        <v>90.075757575757578</v>
      </c>
    </row>
    <row r="112" spans="1:6" ht="30" x14ac:dyDescent="0.2">
      <c r="A112" s="21" t="s">
        <v>60</v>
      </c>
      <c r="B112" s="20" t="s">
        <v>61</v>
      </c>
      <c r="C112" s="30"/>
      <c r="D112" s="3">
        <f>D113+D117+D121</f>
        <v>110755.4</v>
      </c>
      <c r="E112" s="3">
        <f>E113+E117+E121</f>
        <v>110690.2</v>
      </c>
      <c r="F112" s="3">
        <f t="shared" si="18"/>
        <v>99.941131538507378</v>
      </c>
    </row>
    <row r="113" spans="1:6" ht="45" x14ac:dyDescent="0.2">
      <c r="A113" s="19" t="s">
        <v>62</v>
      </c>
      <c r="B113" s="20" t="s">
        <v>63</v>
      </c>
      <c r="C113" s="30"/>
      <c r="D113" s="3">
        <f t="shared" ref="D113:E113" si="37">D114</f>
        <v>1320</v>
      </c>
      <c r="E113" s="3">
        <f t="shared" si="37"/>
        <v>1320</v>
      </c>
      <c r="F113" s="3">
        <f t="shared" si="18"/>
        <v>100</v>
      </c>
    </row>
    <row r="114" spans="1:6" x14ac:dyDescent="0.2">
      <c r="A114" s="21" t="s">
        <v>17</v>
      </c>
      <c r="B114" s="20" t="s">
        <v>64</v>
      </c>
      <c r="C114" s="30"/>
      <c r="D114" s="3">
        <f t="shared" ref="D114:E114" si="38">D115</f>
        <v>1320</v>
      </c>
      <c r="E114" s="3">
        <f t="shared" si="38"/>
        <v>1320</v>
      </c>
      <c r="F114" s="3">
        <f t="shared" si="18"/>
        <v>100</v>
      </c>
    </row>
    <row r="115" spans="1:6" x14ac:dyDescent="0.2">
      <c r="A115" s="48" t="s">
        <v>408</v>
      </c>
      <c r="B115" s="20" t="s">
        <v>64</v>
      </c>
      <c r="C115" s="5" t="s">
        <v>409</v>
      </c>
      <c r="D115" s="3">
        <f t="shared" ref="D115:E115" si="39">D116</f>
        <v>1320</v>
      </c>
      <c r="E115" s="3">
        <f t="shared" si="39"/>
        <v>1320</v>
      </c>
      <c r="F115" s="3">
        <f t="shared" si="18"/>
        <v>100</v>
      </c>
    </row>
    <row r="116" spans="1:6" x14ac:dyDescent="0.2">
      <c r="A116" s="10" t="s">
        <v>479</v>
      </c>
      <c r="B116" s="20" t="s">
        <v>64</v>
      </c>
      <c r="C116" s="5" t="s">
        <v>480</v>
      </c>
      <c r="D116" s="3">
        <f>Функциональная!F749</f>
        <v>1320</v>
      </c>
      <c r="E116" s="3">
        <f>Функциональная!G749</f>
        <v>1320</v>
      </c>
      <c r="F116" s="3">
        <f t="shared" si="18"/>
        <v>100</v>
      </c>
    </row>
    <row r="117" spans="1:6" ht="30" x14ac:dyDescent="0.2">
      <c r="A117" s="21" t="s">
        <v>65</v>
      </c>
      <c r="B117" s="20" t="s">
        <v>510</v>
      </c>
      <c r="C117" s="30"/>
      <c r="D117" s="3">
        <f t="shared" ref="D117:E118" si="40">D118</f>
        <v>108270.9</v>
      </c>
      <c r="E117" s="3">
        <f t="shared" si="40"/>
        <v>108206</v>
      </c>
      <c r="F117" s="3">
        <f t="shared" si="18"/>
        <v>99.940057762519757</v>
      </c>
    </row>
    <row r="118" spans="1:6" ht="30" x14ac:dyDescent="0.2">
      <c r="A118" s="21" t="s">
        <v>66</v>
      </c>
      <c r="B118" s="20" t="s">
        <v>511</v>
      </c>
      <c r="C118" s="30"/>
      <c r="D118" s="3">
        <f t="shared" si="40"/>
        <v>108270.9</v>
      </c>
      <c r="E118" s="3">
        <f t="shared" si="40"/>
        <v>108206</v>
      </c>
      <c r="F118" s="3">
        <f t="shared" si="18"/>
        <v>99.940057762519757</v>
      </c>
    </row>
    <row r="119" spans="1:6" ht="30" x14ac:dyDescent="0.2">
      <c r="A119" s="6" t="s">
        <v>415</v>
      </c>
      <c r="B119" s="20" t="s">
        <v>511</v>
      </c>
      <c r="C119" s="5" t="s">
        <v>429</v>
      </c>
      <c r="D119" s="3">
        <f t="shared" ref="D119:E119" si="41">D120</f>
        <v>108270.9</v>
      </c>
      <c r="E119" s="3">
        <f t="shared" si="41"/>
        <v>108206</v>
      </c>
      <c r="F119" s="3">
        <f t="shared" si="18"/>
        <v>99.940057762519757</v>
      </c>
    </row>
    <row r="120" spans="1:6" x14ac:dyDescent="0.2">
      <c r="A120" s="6" t="s">
        <v>416</v>
      </c>
      <c r="B120" s="20" t="s">
        <v>511</v>
      </c>
      <c r="C120" s="5" t="s">
        <v>430</v>
      </c>
      <c r="D120" s="3">
        <f>Функциональная!F707</f>
        <v>108270.9</v>
      </c>
      <c r="E120" s="3">
        <f>Функциональная!G707</f>
        <v>108206</v>
      </c>
      <c r="F120" s="3">
        <f t="shared" si="18"/>
        <v>99.940057762519757</v>
      </c>
    </row>
    <row r="121" spans="1:6" ht="30" x14ac:dyDescent="0.2">
      <c r="A121" s="6" t="s">
        <v>569</v>
      </c>
      <c r="B121" s="20" t="s">
        <v>603</v>
      </c>
      <c r="C121" s="5"/>
      <c r="D121" s="3">
        <f t="shared" ref="D121:E123" si="42">D122</f>
        <v>1164.5</v>
      </c>
      <c r="E121" s="3">
        <f t="shared" si="42"/>
        <v>1164.2</v>
      </c>
      <c r="F121" s="3">
        <f t="shared" si="18"/>
        <v>99.974237870330612</v>
      </c>
    </row>
    <row r="122" spans="1:6" ht="30" x14ac:dyDescent="0.2">
      <c r="A122" s="6" t="s">
        <v>570</v>
      </c>
      <c r="B122" s="20" t="s">
        <v>604</v>
      </c>
      <c r="C122" s="5"/>
      <c r="D122" s="3">
        <f t="shared" si="42"/>
        <v>1164.5</v>
      </c>
      <c r="E122" s="3">
        <f t="shared" si="42"/>
        <v>1164.2</v>
      </c>
      <c r="F122" s="3">
        <f t="shared" si="18"/>
        <v>99.974237870330612</v>
      </c>
    </row>
    <row r="123" spans="1:6" ht="30" x14ac:dyDescent="0.2">
      <c r="A123" s="6" t="s">
        <v>415</v>
      </c>
      <c r="B123" s="20" t="s">
        <v>604</v>
      </c>
      <c r="C123" s="5" t="s">
        <v>429</v>
      </c>
      <c r="D123" s="3">
        <f t="shared" si="42"/>
        <v>1164.5</v>
      </c>
      <c r="E123" s="3">
        <f t="shared" si="42"/>
        <v>1164.2</v>
      </c>
      <c r="F123" s="3">
        <f t="shared" si="18"/>
        <v>99.974237870330612</v>
      </c>
    </row>
    <row r="124" spans="1:6" x14ac:dyDescent="0.2">
      <c r="A124" s="6" t="s">
        <v>416</v>
      </c>
      <c r="B124" s="20" t="s">
        <v>604</v>
      </c>
      <c r="C124" s="5" t="s">
        <v>430</v>
      </c>
      <c r="D124" s="3">
        <f>Функциональная!F711</f>
        <v>1164.5</v>
      </c>
      <c r="E124" s="3">
        <f>Функциональная!G711</f>
        <v>1164.2</v>
      </c>
      <c r="F124" s="3">
        <f t="shared" si="18"/>
        <v>99.974237870330612</v>
      </c>
    </row>
    <row r="125" spans="1:6" x14ac:dyDescent="0.2">
      <c r="A125" s="21" t="s">
        <v>25</v>
      </c>
      <c r="B125" s="20" t="s">
        <v>68</v>
      </c>
      <c r="C125" s="5"/>
      <c r="D125" s="3">
        <f t="shared" ref="D125:E125" si="43">D126</f>
        <v>18046</v>
      </c>
      <c r="E125" s="3">
        <f t="shared" si="43"/>
        <v>17125.899999999998</v>
      </c>
      <c r="F125" s="3">
        <f t="shared" ref="F125:F167" si="44">E125/D125*100</f>
        <v>94.901363182976823</v>
      </c>
    </row>
    <row r="126" spans="1:6" ht="30" x14ac:dyDescent="0.2">
      <c r="A126" s="21" t="s">
        <v>27</v>
      </c>
      <c r="B126" s="20" t="s">
        <v>70</v>
      </c>
      <c r="C126" s="5"/>
      <c r="D126" s="3">
        <f>D127+D134</f>
        <v>18046</v>
      </c>
      <c r="E126" s="3">
        <f>E127+E134</f>
        <v>17125.899999999998</v>
      </c>
      <c r="F126" s="3">
        <f t="shared" si="44"/>
        <v>94.901363182976823</v>
      </c>
    </row>
    <row r="127" spans="1:6" x14ac:dyDescent="0.2">
      <c r="A127" s="23" t="s">
        <v>29</v>
      </c>
      <c r="B127" s="20" t="s">
        <v>514</v>
      </c>
      <c r="C127" s="5"/>
      <c r="D127" s="3">
        <f t="shared" ref="D127:E127" si="45">D128+D130+D132</f>
        <v>17740</v>
      </c>
      <c r="E127" s="3">
        <f t="shared" si="45"/>
        <v>17125.899999999998</v>
      </c>
      <c r="F127" s="3">
        <f t="shared" si="44"/>
        <v>96.538331454340465</v>
      </c>
    </row>
    <row r="128" spans="1:6" ht="45" x14ac:dyDescent="0.2">
      <c r="A128" s="6" t="s">
        <v>390</v>
      </c>
      <c r="B128" s="20" t="s">
        <v>514</v>
      </c>
      <c r="C128" s="5">
        <v>100</v>
      </c>
      <c r="D128" s="3">
        <f t="shared" ref="D128:E128" si="46">D129</f>
        <v>12708.9</v>
      </c>
      <c r="E128" s="3">
        <f t="shared" si="46"/>
        <v>12677.7</v>
      </c>
      <c r="F128" s="3">
        <f t="shared" si="44"/>
        <v>99.754502750041325</v>
      </c>
    </row>
    <row r="129" spans="1:6" x14ac:dyDescent="0.2">
      <c r="A129" s="6" t="s">
        <v>392</v>
      </c>
      <c r="B129" s="20" t="s">
        <v>514</v>
      </c>
      <c r="C129" s="5" t="s">
        <v>393</v>
      </c>
      <c r="D129" s="3">
        <f>Функциональная!F754</f>
        <v>12708.9</v>
      </c>
      <c r="E129" s="3">
        <f>Функциональная!G754</f>
        <v>12677.7</v>
      </c>
      <c r="F129" s="3">
        <f t="shared" si="44"/>
        <v>99.754502750041325</v>
      </c>
    </row>
    <row r="130" spans="1:6" x14ac:dyDescent="0.2">
      <c r="A130" s="6" t="s">
        <v>394</v>
      </c>
      <c r="B130" s="20" t="s">
        <v>514</v>
      </c>
      <c r="C130" s="5" t="s">
        <v>395</v>
      </c>
      <c r="D130" s="3">
        <f t="shared" ref="D130:E130" si="47">D131</f>
        <v>4763</v>
      </c>
      <c r="E130" s="3">
        <f t="shared" si="47"/>
        <v>4184.3999999999996</v>
      </c>
      <c r="F130" s="3">
        <f t="shared" si="44"/>
        <v>87.852193995381057</v>
      </c>
    </row>
    <row r="131" spans="1:6" x14ac:dyDescent="0.2">
      <c r="A131" s="6" t="s">
        <v>396</v>
      </c>
      <c r="B131" s="20" t="s">
        <v>514</v>
      </c>
      <c r="C131" s="5" t="s">
        <v>397</v>
      </c>
      <c r="D131" s="3">
        <f>Функциональная!F756</f>
        <v>4763</v>
      </c>
      <c r="E131" s="3">
        <f>Функциональная!G756</f>
        <v>4184.3999999999996</v>
      </c>
      <c r="F131" s="3">
        <f t="shared" si="44"/>
        <v>87.852193995381057</v>
      </c>
    </row>
    <row r="132" spans="1:6" x14ac:dyDescent="0.2">
      <c r="A132" s="6" t="s">
        <v>398</v>
      </c>
      <c r="B132" s="20" t="s">
        <v>514</v>
      </c>
      <c r="C132" s="5" t="s">
        <v>399</v>
      </c>
      <c r="D132" s="3">
        <f t="shared" ref="D132:E132" si="48">D133</f>
        <v>268.10000000000002</v>
      </c>
      <c r="E132" s="3">
        <f t="shared" si="48"/>
        <v>263.8</v>
      </c>
      <c r="F132" s="3">
        <f t="shared" si="44"/>
        <v>98.396120850428943</v>
      </c>
    </row>
    <row r="133" spans="1:6" x14ac:dyDescent="0.2">
      <c r="A133" s="48" t="s">
        <v>400</v>
      </c>
      <c r="B133" s="20" t="s">
        <v>514</v>
      </c>
      <c r="C133" s="5" t="s">
        <v>401</v>
      </c>
      <c r="D133" s="3">
        <f>Функциональная!F758</f>
        <v>268.10000000000002</v>
      </c>
      <c r="E133" s="3">
        <f>Функциональная!G758</f>
        <v>263.8</v>
      </c>
      <c r="F133" s="3">
        <f t="shared" si="44"/>
        <v>98.396120850428943</v>
      </c>
    </row>
    <row r="134" spans="1:6" x14ac:dyDescent="0.2">
      <c r="A134" s="6" t="s">
        <v>567</v>
      </c>
      <c r="B134" s="20" t="s">
        <v>568</v>
      </c>
      <c r="C134" s="5"/>
      <c r="D134" s="3">
        <f>D135</f>
        <v>306</v>
      </c>
      <c r="E134" s="3">
        <f>E135</f>
        <v>0</v>
      </c>
      <c r="F134" s="3">
        <f t="shared" si="44"/>
        <v>0</v>
      </c>
    </row>
    <row r="135" spans="1:6" x14ac:dyDescent="0.2">
      <c r="A135" s="6" t="s">
        <v>394</v>
      </c>
      <c r="B135" s="20" t="s">
        <v>568</v>
      </c>
      <c r="C135" s="5" t="s">
        <v>395</v>
      </c>
      <c r="D135" s="3">
        <f>D136</f>
        <v>306</v>
      </c>
      <c r="E135" s="3">
        <f>E136</f>
        <v>0</v>
      </c>
      <c r="F135" s="3">
        <f t="shared" si="44"/>
        <v>0</v>
      </c>
    </row>
    <row r="136" spans="1:6" x14ac:dyDescent="0.2">
      <c r="A136" s="6" t="s">
        <v>396</v>
      </c>
      <c r="B136" s="20" t="s">
        <v>568</v>
      </c>
      <c r="C136" s="5" t="s">
        <v>397</v>
      </c>
      <c r="D136" s="3">
        <f>Функциональная!F649</f>
        <v>306</v>
      </c>
      <c r="E136" s="3">
        <f>Функциональная!G649</f>
        <v>0</v>
      </c>
      <c r="F136" s="3">
        <f t="shared" si="44"/>
        <v>0</v>
      </c>
    </row>
    <row r="137" spans="1:6" ht="15.75" x14ac:dyDescent="0.25">
      <c r="A137" s="34" t="s">
        <v>71</v>
      </c>
      <c r="B137" s="45" t="s">
        <v>72</v>
      </c>
      <c r="C137" s="33"/>
      <c r="D137" s="35">
        <f>D138+D154</f>
        <v>30260.2</v>
      </c>
      <c r="E137" s="35">
        <f>E138+E154</f>
        <v>29653.700000000004</v>
      </c>
      <c r="F137" s="9">
        <f t="shared" si="44"/>
        <v>97.995717146615036</v>
      </c>
    </row>
    <row r="138" spans="1:6" x14ac:dyDescent="0.2">
      <c r="A138" s="21" t="s">
        <v>73</v>
      </c>
      <c r="B138" s="20" t="s">
        <v>74</v>
      </c>
      <c r="C138" s="30"/>
      <c r="D138" s="11">
        <f>D139+D150</f>
        <v>26014.2</v>
      </c>
      <c r="E138" s="11">
        <f>E139+E150</f>
        <v>25539.300000000003</v>
      </c>
      <c r="F138" s="3">
        <f t="shared" si="44"/>
        <v>98.174458564937623</v>
      </c>
    </row>
    <row r="139" spans="1:6" ht="45" x14ac:dyDescent="0.2">
      <c r="A139" s="21" t="s">
        <v>75</v>
      </c>
      <c r="B139" s="20" t="s">
        <v>76</v>
      </c>
      <c r="C139" s="30"/>
      <c r="D139" s="11">
        <f>D140+D145</f>
        <v>18443</v>
      </c>
      <c r="E139" s="11">
        <f>E140+E145</f>
        <v>17968.2</v>
      </c>
      <c r="F139" s="3">
        <f t="shared" si="44"/>
        <v>97.425581521444457</v>
      </c>
    </row>
    <row r="140" spans="1:6" x14ac:dyDescent="0.2">
      <c r="A140" s="25" t="s">
        <v>77</v>
      </c>
      <c r="B140" s="20" t="s">
        <v>78</v>
      </c>
      <c r="C140" s="30"/>
      <c r="D140" s="11">
        <f t="shared" ref="D140:E140" si="49">D141+D143</f>
        <v>16311</v>
      </c>
      <c r="E140" s="11">
        <f t="shared" si="49"/>
        <v>15889.9</v>
      </c>
      <c r="F140" s="3">
        <f t="shared" si="44"/>
        <v>97.418306664214327</v>
      </c>
    </row>
    <row r="141" spans="1:6" x14ac:dyDescent="0.2">
      <c r="A141" s="6" t="s">
        <v>394</v>
      </c>
      <c r="B141" s="20" t="s">
        <v>78</v>
      </c>
      <c r="C141" s="5" t="s">
        <v>395</v>
      </c>
      <c r="D141" s="11">
        <f t="shared" ref="D141:E141" si="50">D142</f>
        <v>121.4</v>
      </c>
      <c r="E141" s="11">
        <f t="shared" si="50"/>
        <v>118.3</v>
      </c>
      <c r="F141" s="3">
        <f t="shared" si="44"/>
        <v>97.446457990115306</v>
      </c>
    </row>
    <row r="142" spans="1:6" x14ac:dyDescent="0.2">
      <c r="A142" s="6" t="s">
        <v>396</v>
      </c>
      <c r="B142" s="20" t="s">
        <v>78</v>
      </c>
      <c r="C142" s="5" t="s">
        <v>397</v>
      </c>
      <c r="D142" s="11">
        <f>Функциональная!F842</f>
        <v>121.4</v>
      </c>
      <c r="E142" s="11">
        <f>Функциональная!G842</f>
        <v>118.3</v>
      </c>
      <c r="F142" s="3">
        <f t="shared" si="44"/>
        <v>97.446457990115306</v>
      </c>
    </row>
    <row r="143" spans="1:6" x14ac:dyDescent="0.2">
      <c r="A143" s="13" t="s">
        <v>408</v>
      </c>
      <c r="B143" s="20" t="s">
        <v>78</v>
      </c>
      <c r="C143" s="5" t="s">
        <v>409</v>
      </c>
      <c r="D143" s="11">
        <f t="shared" ref="D143:E143" si="51">D144</f>
        <v>16189.6</v>
      </c>
      <c r="E143" s="11">
        <f t="shared" si="51"/>
        <v>15771.6</v>
      </c>
      <c r="F143" s="3">
        <f t="shared" si="44"/>
        <v>97.41809556752483</v>
      </c>
    </row>
    <row r="144" spans="1:6" x14ac:dyDescent="0.2">
      <c r="A144" s="10" t="s">
        <v>410</v>
      </c>
      <c r="B144" s="20" t="s">
        <v>78</v>
      </c>
      <c r="C144" s="5" t="s">
        <v>411</v>
      </c>
      <c r="D144" s="11">
        <f>Функциональная!F844</f>
        <v>16189.6</v>
      </c>
      <c r="E144" s="11">
        <f>Функциональная!G844</f>
        <v>15771.6</v>
      </c>
      <c r="F144" s="3">
        <f t="shared" si="44"/>
        <v>97.41809556752483</v>
      </c>
    </row>
    <row r="145" spans="1:6" ht="30" x14ac:dyDescent="0.2">
      <c r="A145" s="25" t="s">
        <v>79</v>
      </c>
      <c r="B145" s="20" t="s">
        <v>80</v>
      </c>
      <c r="C145" s="30"/>
      <c r="D145" s="3">
        <f t="shared" ref="D145:E145" si="52">D146+D148</f>
        <v>2132</v>
      </c>
      <c r="E145" s="3">
        <f t="shared" si="52"/>
        <v>2078.3000000000002</v>
      </c>
      <c r="F145" s="3">
        <f t="shared" si="44"/>
        <v>97.481238273921207</v>
      </c>
    </row>
    <row r="146" spans="1:6" ht="45" x14ac:dyDescent="0.2">
      <c r="A146" s="6" t="s">
        <v>390</v>
      </c>
      <c r="B146" s="20" t="s">
        <v>80</v>
      </c>
      <c r="C146" s="5" t="s">
        <v>391</v>
      </c>
      <c r="D146" s="3">
        <f t="shared" ref="D146:E146" si="53">D147</f>
        <v>1827.6</v>
      </c>
      <c r="E146" s="3">
        <f t="shared" si="53"/>
        <v>1825.9</v>
      </c>
      <c r="F146" s="3">
        <f t="shared" si="44"/>
        <v>99.906981834099369</v>
      </c>
    </row>
    <row r="147" spans="1:6" x14ac:dyDescent="0.2">
      <c r="A147" s="6" t="s">
        <v>392</v>
      </c>
      <c r="B147" s="20" t="s">
        <v>80</v>
      </c>
      <c r="C147" s="5" t="s">
        <v>393</v>
      </c>
      <c r="D147" s="3">
        <f>Функциональная!F39</f>
        <v>1827.6</v>
      </c>
      <c r="E147" s="3">
        <f>Функциональная!G39</f>
        <v>1825.9</v>
      </c>
      <c r="F147" s="3">
        <f t="shared" si="44"/>
        <v>99.906981834099369</v>
      </c>
    </row>
    <row r="148" spans="1:6" x14ac:dyDescent="0.2">
      <c r="A148" s="6" t="s">
        <v>394</v>
      </c>
      <c r="B148" s="20" t="s">
        <v>80</v>
      </c>
      <c r="C148" s="5" t="s">
        <v>395</v>
      </c>
      <c r="D148" s="3">
        <f t="shared" ref="D148:E148" si="54">D149</f>
        <v>304.39999999999998</v>
      </c>
      <c r="E148" s="3">
        <f t="shared" si="54"/>
        <v>252.4</v>
      </c>
      <c r="F148" s="3">
        <f t="shared" si="44"/>
        <v>82.917214191852821</v>
      </c>
    </row>
    <row r="149" spans="1:6" x14ac:dyDescent="0.2">
      <c r="A149" s="6" t="s">
        <v>396</v>
      </c>
      <c r="B149" s="20" t="s">
        <v>80</v>
      </c>
      <c r="C149" s="5" t="s">
        <v>397</v>
      </c>
      <c r="D149" s="3">
        <f>Функциональная!F41</f>
        <v>304.39999999999998</v>
      </c>
      <c r="E149" s="3">
        <f>Функциональная!G41</f>
        <v>252.4</v>
      </c>
      <c r="F149" s="3">
        <f t="shared" si="44"/>
        <v>82.917214191852821</v>
      </c>
    </row>
    <row r="150" spans="1:6" ht="30" x14ac:dyDescent="0.2">
      <c r="A150" s="21" t="s">
        <v>81</v>
      </c>
      <c r="B150" s="20" t="s">
        <v>82</v>
      </c>
      <c r="C150" s="30"/>
      <c r="D150" s="3">
        <f t="shared" ref="D150:E151" si="55">D151</f>
        <v>7571.2000000000007</v>
      </c>
      <c r="E150" s="3">
        <f t="shared" si="55"/>
        <v>7571.1</v>
      </c>
      <c r="F150" s="3">
        <f t="shared" si="44"/>
        <v>99.998679205409971</v>
      </c>
    </row>
    <row r="151" spans="1:6" ht="30" x14ac:dyDescent="0.2">
      <c r="A151" s="23" t="s">
        <v>83</v>
      </c>
      <c r="B151" s="20" t="s">
        <v>84</v>
      </c>
      <c r="C151" s="30"/>
      <c r="D151" s="3">
        <f t="shared" si="55"/>
        <v>7571.2000000000007</v>
      </c>
      <c r="E151" s="3">
        <f t="shared" si="55"/>
        <v>7571.1</v>
      </c>
      <c r="F151" s="3">
        <f t="shared" si="44"/>
        <v>99.998679205409971</v>
      </c>
    </row>
    <row r="152" spans="1:6" x14ac:dyDescent="0.2">
      <c r="A152" s="48" t="s">
        <v>408</v>
      </c>
      <c r="B152" s="20" t="s">
        <v>84</v>
      </c>
      <c r="C152" s="5" t="s">
        <v>409</v>
      </c>
      <c r="D152" s="3">
        <f t="shared" ref="D152:E152" si="56">D153</f>
        <v>7571.2000000000007</v>
      </c>
      <c r="E152" s="3">
        <f t="shared" si="56"/>
        <v>7571.1</v>
      </c>
      <c r="F152" s="3">
        <f t="shared" si="44"/>
        <v>99.998679205409971</v>
      </c>
    </row>
    <row r="153" spans="1:6" x14ac:dyDescent="0.2">
      <c r="A153" s="10" t="s">
        <v>410</v>
      </c>
      <c r="B153" s="20" t="s">
        <v>84</v>
      </c>
      <c r="C153" s="12" t="s">
        <v>411</v>
      </c>
      <c r="D153" s="3">
        <f>Функциональная!F829</f>
        <v>7571.2000000000007</v>
      </c>
      <c r="E153" s="3">
        <f>Функциональная!G829</f>
        <v>7571.1</v>
      </c>
      <c r="F153" s="3">
        <f t="shared" si="44"/>
        <v>99.998679205409971</v>
      </c>
    </row>
    <row r="154" spans="1:6" x14ac:dyDescent="0.2">
      <c r="A154" s="21" t="s">
        <v>85</v>
      </c>
      <c r="B154" s="20" t="s">
        <v>86</v>
      </c>
      <c r="C154" s="30"/>
      <c r="D154" s="3">
        <f t="shared" ref="D154:E154" si="57">D155</f>
        <v>4246</v>
      </c>
      <c r="E154" s="3">
        <f t="shared" si="57"/>
        <v>4114.3999999999996</v>
      </c>
      <c r="F154" s="3">
        <f t="shared" si="44"/>
        <v>96.900612341026843</v>
      </c>
    </row>
    <row r="155" spans="1:6" ht="30" x14ac:dyDescent="0.2">
      <c r="A155" s="25" t="s">
        <v>87</v>
      </c>
      <c r="B155" s="20" t="s">
        <v>88</v>
      </c>
      <c r="C155" s="30"/>
      <c r="D155" s="3">
        <f t="shared" ref="D155:E155" si="58">D156</f>
        <v>4246</v>
      </c>
      <c r="E155" s="3">
        <f t="shared" si="58"/>
        <v>4114.3999999999996</v>
      </c>
      <c r="F155" s="3">
        <f t="shared" si="44"/>
        <v>96.900612341026843</v>
      </c>
    </row>
    <row r="156" spans="1:6" x14ac:dyDescent="0.2">
      <c r="A156" s="25" t="s">
        <v>89</v>
      </c>
      <c r="B156" s="20" t="s">
        <v>90</v>
      </c>
      <c r="C156" s="30"/>
      <c r="D156" s="3">
        <f>D157+D159</f>
        <v>4246</v>
      </c>
      <c r="E156" s="3">
        <f>E157+E159</f>
        <v>4114.3999999999996</v>
      </c>
      <c r="F156" s="3">
        <f t="shared" si="44"/>
        <v>96.900612341026843</v>
      </c>
    </row>
    <row r="157" spans="1:6" x14ac:dyDescent="0.2">
      <c r="A157" s="6" t="s">
        <v>394</v>
      </c>
      <c r="B157" s="20" t="s">
        <v>90</v>
      </c>
      <c r="C157" s="5" t="s">
        <v>395</v>
      </c>
      <c r="D157" s="3">
        <f t="shared" ref="D157:E157" si="59">D158</f>
        <v>3846</v>
      </c>
      <c r="E157" s="3">
        <f t="shared" si="59"/>
        <v>3714.4</v>
      </c>
      <c r="F157" s="3">
        <f t="shared" si="44"/>
        <v>96.578263130525215</v>
      </c>
    </row>
    <row r="158" spans="1:6" x14ac:dyDescent="0.2">
      <c r="A158" s="6" t="s">
        <v>396</v>
      </c>
      <c r="B158" s="20" t="s">
        <v>90</v>
      </c>
      <c r="C158" s="5" t="s">
        <v>397</v>
      </c>
      <c r="D158" s="3">
        <f>Функциональная!F764</f>
        <v>3846</v>
      </c>
      <c r="E158" s="3">
        <f>Функциональная!G764</f>
        <v>3714.4</v>
      </c>
      <c r="F158" s="3">
        <f t="shared" si="44"/>
        <v>96.578263130525215</v>
      </c>
    </row>
    <row r="159" spans="1:6" ht="30" x14ac:dyDescent="0.2">
      <c r="A159" s="6" t="s">
        <v>415</v>
      </c>
      <c r="B159" s="20" t="s">
        <v>90</v>
      </c>
      <c r="C159" s="5" t="s">
        <v>429</v>
      </c>
      <c r="D159" s="3">
        <f t="shared" ref="D159:E159" si="60">D160</f>
        <v>400</v>
      </c>
      <c r="E159" s="3">
        <f t="shared" si="60"/>
        <v>400</v>
      </c>
      <c r="F159" s="3">
        <f t="shared" si="44"/>
        <v>100</v>
      </c>
    </row>
    <row r="160" spans="1:6" x14ac:dyDescent="0.2">
      <c r="A160" s="6" t="s">
        <v>416</v>
      </c>
      <c r="B160" s="20" t="s">
        <v>90</v>
      </c>
      <c r="C160" s="5" t="s">
        <v>430</v>
      </c>
      <c r="D160" s="3">
        <f>Функциональная!F766</f>
        <v>400</v>
      </c>
      <c r="E160" s="3">
        <f>Функциональная!G766</f>
        <v>400</v>
      </c>
      <c r="F160" s="3">
        <f t="shared" si="44"/>
        <v>100</v>
      </c>
    </row>
    <row r="161" spans="1:6" ht="15.75" x14ac:dyDescent="0.25">
      <c r="A161" s="34" t="s">
        <v>91</v>
      </c>
      <c r="B161" s="45" t="s">
        <v>92</v>
      </c>
      <c r="C161" s="33"/>
      <c r="D161" s="35">
        <f>D162+D172</f>
        <v>68912.800000000003</v>
      </c>
      <c r="E161" s="35">
        <f>E162+E172</f>
        <v>68835.400000000009</v>
      </c>
      <c r="F161" s="9">
        <f t="shared" si="44"/>
        <v>99.887684145761028</v>
      </c>
    </row>
    <row r="162" spans="1:6" x14ac:dyDescent="0.2">
      <c r="A162" s="21" t="s">
        <v>93</v>
      </c>
      <c r="B162" s="20" t="s">
        <v>94</v>
      </c>
      <c r="C162" s="30"/>
      <c r="D162" s="3">
        <f t="shared" ref="D162:E162" si="61">D163</f>
        <v>10522.5</v>
      </c>
      <c r="E162" s="3">
        <f t="shared" si="61"/>
        <v>10445.1</v>
      </c>
      <c r="F162" s="3">
        <f t="shared" si="44"/>
        <v>99.264433357091946</v>
      </c>
    </row>
    <row r="163" spans="1:6" ht="30" x14ac:dyDescent="0.2">
      <c r="A163" s="21" t="s">
        <v>95</v>
      </c>
      <c r="B163" s="20" t="s">
        <v>96</v>
      </c>
      <c r="C163" s="30"/>
      <c r="D163" s="3">
        <f>D164+D169</f>
        <v>10522.5</v>
      </c>
      <c r="E163" s="3">
        <f>E164+E169</f>
        <v>10445.1</v>
      </c>
      <c r="F163" s="3">
        <f t="shared" si="44"/>
        <v>99.264433357091946</v>
      </c>
    </row>
    <row r="164" spans="1:6" ht="30" x14ac:dyDescent="0.2">
      <c r="A164" s="25" t="s">
        <v>614</v>
      </c>
      <c r="B164" s="20" t="s">
        <v>97</v>
      </c>
      <c r="C164" s="30"/>
      <c r="D164" s="3">
        <f>D165+D167</f>
        <v>2496.5</v>
      </c>
      <c r="E164" s="3">
        <f>E165+E167</f>
        <v>2419.1</v>
      </c>
      <c r="F164" s="3">
        <f t="shared" si="44"/>
        <v>96.899659523332659</v>
      </c>
    </row>
    <row r="165" spans="1:6" x14ac:dyDescent="0.2">
      <c r="A165" s="6" t="s">
        <v>394</v>
      </c>
      <c r="B165" s="20" t="s">
        <v>97</v>
      </c>
      <c r="C165" s="5" t="s">
        <v>395</v>
      </c>
      <c r="D165" s="3">
        <f t="shared" ref="D165:E165" si="62">D166</f>
        <v>226</v>
      </c>
      <c r="E165" s="3">
        <f t="shared" si="62"/>
        <v>148.6</v>
      </c>
      <c r="F165" s="3">
        <f t="shared" si="44"/>
        <v>65.752212389380531</v>
      </c>
    </row>
    <row r="166" spans="1:6" x14ac:dyDescent="0.2">
      <c r="A166" s="6" t="s">
        <v>396</v>
      </c>
      <c r="B166" s="20" t="s">
        <v>97</v>
      </c>
      <c r="C166" s="5" t="s">
        <v>397</v>
      </c>
      <c r="D166" s="3">
        <f>Функциональная!F886</f>
        <v>226</v>
      </c>
      <c r="E166" s="3">
        <f>Функциональная!G886</f>
        <v>148.6</v>
      </c>
      <c r="F166" s="3">
        <f t="shared" si="44"/>
        <v>65.752212389380531</v>
      </c>
    </row>
    <row r="167" spans="1:6" ht="30" x14ac:dyDescent="0.2">
      <c r="A167" s="6" t="s">
        <v>415</v>
      </c>
      <c r="B167" s="20" t="s">
        <v>97</v>
      </c>
      <c r="C167" s="5" t="s">
        <v>429</v>
      </c>
      <c r="D167" s="3">
        <f>D168</f>
        <v>2270.5</v>
      </c>
      <c r="E167" s="3">
        <f>E168</f>
        <v>2270.5</v>
      </c>
      <c r="F167" s="3">
        <f t="shared" si="44"/>
        <v>100</v>
      </c>
    </row>
    <row r="168" spans="1:6" x14ac:dyDescent="0.2">
      <c r="A168" s="6" t="s">
        <v>416</v>
      </c>
      <c r="B168" s="20" t="s">
        <v>97</v>
      </c>
      <c r="C168" s="5" t="s">
        <v>430</v>
      </c>
      <c r="D168" s="3">
        <f>Функциональная!F888</f>
        <v>2270.5</v>
      </c>
      <c r="E168" s="3">
        <f>Функциональная!G888</f>
        <v>2270.5</v>
      </c>
      <c r="F168" s="3">
        <f t="shared" ref="F168:F217" si="63">E168/D168*100</f>
        <v>100</v>
      </c>
    </row>
    <row r="169" spans="1:6" ht="30" x14ac:dyDescent="0.2">
      <c r="A169" s="6" t="s">
        <v>531</v>
      </c>
      <c r="B169" s="20" t="s">
        <v>532</v>
      </c>
      <c r="C169" s="5"/>
      <c r="D169" s="3">
        <f t="shared" ref="D169:E170" si="64">D170</f>
        <v>8026</v>
      </c>
      <c r="E169" s="3">
        <f t="shared" si="64"/>
        <v>8026</v>
      </c>
      <c r="F169" s="3">
        <f t="shared" si="63"/>
        <v>100</v>
      </c>
    </row>
    <row r="170" spans="1:6" ht="30" x14ac:dyDescent="0.2">
      <c r="A170" s="6" t="s">
        <v>415</v>
      </c>
      <c r="B170" s="20" t="s">
        <v>532</v>
      </c>
      <c r="C170" s="5" t="s">
        <v>429</v>
      </c>
      <c r="D170" s="3">
        <f t="shared" si="64"/>
        <v>8026</v>
      </c>
      <c r="E170" s="3">
        <f t="shared" si="64"/>
        <v>8026</v>
      </c>
      <c r="F170" s="3">
        <f t="shared" si="63"/>
        <v>100</v>
      </c>
    </row>
    <row r="171" spans="1:6" x14ac:dyDescent="0.2">
      <c r="A171" s="6" t="s">
        <v>416</v>
      </c>
      <c r="B171" s="20" t="s">
        <v>532</v>
      </c>
      <c r="C171" s="5" t="s">
        <v>430</v>
      </c>
      <c r="D171" s="3">
        <f>Функциональная!F891</f>
        <v>8026</v>
      </c>
      <c r="E171" s="3">
        <f>Функциональная!G891</f>
        <v>8026</v>
      </c>
      <c r="F171" s="3">
        <f t="shared" si="63"/>
        <v>100</v>
      </c>
    </row>
    <row r="172" spans="1:6" x14ac:dyDescent="0.2">
      <c r="A172" s="21" t="s">
        <v>98</v>
      </c>
      <c r="B172" s="20" t="s">
        <v>99</v>
      </c>
      <c r="C172" s="30"/>
      <c r="D172" s="32">
        <f t="shared" ref="D172:E172" si="65">D173</f>
        <v>58390.3</v>
      </c>
      <c r="E172" s="32">
        <f t="shared" si="65"/>
        <v>58390.3</v>
      </c>
      <c r="F172" s="3">
        <f t="shared" si="63"/>
        <v>100</v>
      </c>
    </row>
    <row r="173" spans="1:6" x14ac:dyDescent="0.2">
      <c r="A173" s="21" t="s">
        <v>100</v>
      </c>
      <c r="B173" s="20" t="s">
        <v>101</v>
      </c>
      <c r="C173" s="30"/>
      <c r="D173" s="32">
        <f>D174</f>
        <v>58390.3</v>
      </c>
      <c r="E173" s="32">
        <f>E174</f>
        <v>58390.3</v>
      </c>
      <c r="F173" s="3">
        <f t="shared" si="63"/>
        <v>100</v>
      </c>
    </row>
    <row r="174" spans="1:6" ht="30" x14ac:dyDescent="0.2">
      <c r="A174" s="25" t="s">
        <v>102</v>
      </c>
      <c r="B174" s="20" t="s">
        <v>103</v>
      </c>
      <c r="C174" s="5"/>
      <c r="D174" s="32">
        <f t="shared" ref="D174:E175" si="66">D175</f>
        <v>58390.3</v>
      </c>
      <c r="E174" s="32">
        <f t="shared" si="66"/>
        <v>58390.3</v>
      </c>
      <c r="F174" s="3">
        <f t="shared" si="63"/>
        <v>100</v>
      </c>
    </row>
    <row r="175" spans="1:6" ht="30" x14ac:dyDescent="0.2">
      <c r="A175" s="6" t="s">
        <v>415</v>
      </c>
      <c r="B175" s="20" t="s">
        <v>103</v>
      </c>
      <c r="C175" s="5">
        <v>600</v>
      </c>
      <c r="D175" s="32">
        <f t="shared" si="66"/>
        <v>58390.3</v>
      </c>
      <c r="E175" s="32">
        <f t="shared" si="66"/>
        <v>58390.3</v>
      </c>
      <c r="F175" s="3">
        <f t="shared" si="63"/>
        <v>100</v>
      </c>
    </row>
    <row r="176" spans="1:6" x14ac:dyDescent="0.2">
      <c r="A176" s="6" t="s">
        <v>416</v>
      </c>
      <c r="B176" s="20" t="s">
        <v>103</v>
      </c>
      <c r="C176" s="5">
        <v>610</v>
      </c>
      <c r="D176" s="32">
        <f>Функциональная!F909</f>
        <v>58390.3</v>
      </c>
      <c r="E176" s="32">
        <f>Функциональная!G909</f>
        <v>58390.3</v>
      </c>
      <c r="F176" s="3">
        <f t="shared" si="63"/>
        <v>100</v>
      </c>
    </row>
    <row r="177" spans="1:6" ht="15.75" x14ac:dyDescent="0.25">
      <c r="A177" s="34" t="s">
        <v>104</v>
      </c>
      <c r="B177" s="45" t="s">
        <v>105</v>
      </c>
      <c r="C177" s="33"/>
      <c r="D177" s="35">
        <f>D183+D178</f>
        <v>2028.9</v>
      </c>
      <c r="E177" s="35">
        <f>E183+E178</f>
        <v>1441.2</v>
      </c>
      <c r="F177" s="9">
        <f t="shared" si="63"/>
        <v>71.033564985952978</v>
      </c>
    </row>
    <row r="178" spans="1:6" x14ac:dyDescent="0.2">
      <c r="A178" s="19" t="s">
        <v>106</v>
      </c>
      <c r="B178" s="20" t="s">
        <v>107</v>
      </c>
      <c r="C178" s="30"/>
      <c r="D178" s="32">
        <f t="shared" ref="D178:E180" si="67">D179</f>
        <v>171.9</v>
      </c>
      <c r="E178" s="32">
        <f t="shared" si="67"/>
        <v>171.9</v>
      </c>
      <c r="F178" s="3">
        <f t="shared" si="63"/>
        <v>100</v>
      </c>
    </row>
    <row r="179" spans="1:6" ht="45" x14ac:dyDescent="0.2">
      <c r="A179" s="19" t="s">
        <v>108</v>
      </c>
      <c r="B179" s="20" t="s">
        <v>109</v>
      </c>
      <c r="C179" s="30"/>
      <c r="D179" s="32">
        <f t="shared" si="67"/>
        <v>171.9</v>
      </c>
      <c r="E179" s="32">
        <f t="shared" si="67"/>
        <v>171.9</v>
      </c>
      <c r="F179" s="3">
        <f t="shared" si="63"/>
        <v>100</v>
      </c>
    </row>
    <row r="180" spans="1:6" x14ac:dyDescent="0.2">
      <c r="A180" s="23" t="s">
        <v>503</v>
      </c>
      <c r="B180" s="20" t="s">
        <v>502</v>
      </c>
      <c r="C180" s="30"/>
      <c r="D180" s="32">
        <f t="shared" si="67"/>
        <v>171.9</v>
      </c>
      <c r="E180" s="32">
        <f t="shared" si="67"/>
        <v>171.9</v>
      </c>
      <c r="F180" s="3">
        <f t="shared" si="63"/>
        <v>100</v>
      </c>
    </row>
    <row r="181" spans="1:6" x14ac:dyDescent="0.2">
      <c r="A181" s="6" t="s">
        <v>394</v>
      </c>
      <c r="B181" s="20" t="s">
        <v>502</v>
      </c>
      <c r="C181" s="5" t="s">
        <v>395</v>
      </c>
      <c r="D181" s="3">
        <f t="shared" ref="D181:E181" si="68">D182</f>
        <v>171.9</v>
      </c>
      <c r="E181" s="3">
        <f t="shared" si="68"/>
        <v>171.9</v>
      </c>
      <c r="F181" s="3">
        <f t="shared" si="63"/>
        <v>100</v>
      </c>
    </row>
    <row r="182" spans="1:6" x14ac:dyDescent="0.2">
      <c r="A182" s="6" t="s">
        <v>396</v>
      </c>
      <c r="B182" s="20" t="s">
        <v>502</v>
      </c>
      <c r="C182" s="5" t="s">
        <v>397</v>
      </c>
      <c r="D182" s="3">
        <f>Функциональная!F285</f>
        <v>171.9</v>
      </c>
      <c r="E182" s="3">
        <f>Функциональная!G285</f>
        <v>171.9</v>
      </c>
      <c r="F182" s="3">
        <f t="shared" si="63"/>
        <v>100</v>
      </c>
    </row>
    <row r="183" spans="1:6" x14ac:dyDescent="0.2">
      <c r="A183" s="21" t="s">
        <v>110</v>
      </c>
      <c r="B183" s="20" t="s">
        <v>111</v>
      </c>
      <c r="C183" s="30"/>
      <c r="D183" s="3">
        <f t="shared" ref="D183:E184" si="69">D184</f>
        <v>1857</v>
      </c>
      <c r="E183" s="3">
        <f t="shared" si="69"/>
        <v>1269.3</v>
      </c>
      <c r="F183" s="3">
        <f t="shared" si="63"/>
        <v>68.352180936995154</v>
      </c>
    </row>
    <row r="184" spans="1:6" ht="45" x14ac:dyDescent="0.2">
      <c r="A184" s="21" t="s">
        <v>112</v>
      </c>
      <c r="B184" s="20" t="s">
        <v>113</v>
      </c>
      <c r="C184" s="30"/>
      <c r="D184" s="3">
        <f t="shared" si="69"/>
        <v>1857</v>
      </c>
      <c r="E184" s="3">
        <f t="shared" si="69"/>
        <v>1269.3</v>
      </c>
      <c r="F184" s="3">
        <f t="shared" si="63"/>
        <v>68.352180936995154</v>
      </c>
    </row>
    <row r="185" spans="1:6" ht="30" x14ac:dyDescent="0.2">
      <c r="A185" s="21" t="s">
        <v>612</v>
      </c>
      <c r="B185" s="20" t="s">
        <v>114</v>
      </c>
      <c r="C185" s="30"/>
      <c r="D185" s="3">
        <f t="shared" ref="D185:E185" si="70">D186+D188</f>
        <v>1857</v>
      </c>
      <c r="E185" s="3">
        <f t="shared" si="70"/>
        <v>1269.3</v>
      </c>
      <c r="F185" s="3">
        <f t="shared" si="63"/>
        <v>68.352180936995154</v>
      </c>
    </row>
    <row r="186" spans="1:6" ht="45" x14ac:dyDescent="0.2">
      <c r="A186" s="6" t="s">
        <v>390</v>
      </c>
      <c r="B186" s="20" t="s">
        <v>114</v>
      </c>
      <c r="C186" s="5" t="s">
        <v>391</v>
      </c>
      <c r="D186" s="3">
        <f t="shared" ref="D186:E186" si="71">D187</f>
        <v>259</v>
      </c>
      <c r="E186" s="3">
        <f t="shared" si="71"/>
        <v>249</v>
      </c>
      <c r="F186" s="3">
        <f t="shared" si="63"/>
        <v>96.138996138996134</v>
      </c>
    </row>
    <row r="187" spans="1:6" x14ac:dyDescent="0.2">
      <c r="A187" s="6" t="s">
        <v>392</v>
      </c>
      <c r="B187" s="20" t="s">
        <v>114</v>
      </c>
      <c r="C187" s="5" t="s">
        <v>393</v>
      </c>
      <c r="D187" s="3">
        <f>Функциональная!F290</f>
        <v>259</v>
      </c>
      <c r="E187" s="3">
        <f>Функциональная!G290</f>
        <v>249</v>
      </c>
      <c r="F187" s="3">
        <f t="shared" si="63"/>
        <v>96.138996138996134</v>
      </c>
    </row>
    <row r="188" spans="1:6" x14ac:dyDescent="0.2">
      <c r="A188" s="6" t="s">
        <v>394</v>
      </c>
      <c r="B188" s="20" t="s">
        <v>114</v>
      </c>
      <c r="C188" s="5" t="s">
        <v>395</v>
      </c>
      <c r="D188" s="3">
        <f t="shared" ref="D188:E188" si="72">D189</f>
        <v>1598</v>
      </c>
      <c r="E188" s="3">
        <f t="shared" si="72"/>
        <v>1020.3</v>
      </c>
      <c r="F188" s="3">
        <f t="shared" si="63"/>
        <v>63.848560700876092</v>
      </c>
    </row>
    <row r="189" spans="1:6" x14ac:dyDescent="0.2">
      <c r="A189" s="6" t="s">
        <v>396</v>
      </c>
      <c r="B189" s="20" t="s">
        <v>114</v>
      </c>
      <c r="C189" s="5" t="s">
        <v>397</v>
      </c>
      <c r="D189" s="3">
        <f>Функциональная!F292</f>
        <v>1598</v>
      </c>
      <c r="E189" s="3">
        <f>Функциональная!G292</f>
        <v>1020.3</v>
      </c>
      <c r="F189" s="3">
        <f t="shared" si="63"/>
        <v>63.848560700876092</v>
      </c>
    </row>
    <row r="190" spans="1:6" ht="15.75" x14ac:dyDescent="0.25">
      <c r="A190" s="34" t="s">
        <v>115</v>
      </c>
      <c r="B190" s="45" t="s">
        <v>116</v>
      </c>
      <c r="C190" s="33"/>
      <c r="D190" s="35">
        <f>D191+D200</f>
        <v>1616</v>
      </c>
      <c r="E190" s="35">
        <f>E191+E200</f>
        <v>1561.4</v>
      </c>
      <c r="F190" s="9">
        <f t="shared" si="63"/>
        <v>96.621287128712879</v>
      </c>
    </row>
    <row r="191" spans="1:6" x14ac:dyDescent="0.2">
      <c r="A191" s="21" t="s">
        <v>117</v>
      </c>
      <c r="B191" s="20" t="s">
        <v>118</v>
      </c>
      <c r="C191" s="30"/>
      <c r="D191" s="32">
        <f t="shared" ref="D191:E191" si="73">D192</f>
        <v>933</v>
      </c>
      <c r="E191" s="32">
        <f t="shared" si="73"/>
        <v>932.2</v>
      </c>
      <c r="F191" s="3">
        <f t="shared" si="63"/>
        <v>99.914255091103968</v>
      </c>
    </row>
    <row r="192" spans="1:6" ht="30" x14ac:dyDescent="0.2">
      <c r="A192" s="23" t="s">
        <v>119</v>
      </c>
      <c r="B192" s="20" t="s">
        <v>120</v>
      </c>
      <c r="C192" s="30"/>
      <c r="D192" s="3">
        <f>D193+D196</f>
        <v>933</v>
      </c>
      <c r="E192" s="3">
        <f>E193+E196</f>
        <v>932.2</v>
      </c>
      <c r="F192" s="3">
        <f t="shared" si="63"/>
        <v>99.914255091103968</v>
      </c>
    </row>
    <row r="193" spans="1:6" x14ac:dyDescent="0.2">
      <c r="A193" s="26" t="s">
        <v>121</v>
      </c>
      <c r="B193" s="20" t="s">
        <v>122</v>
      </c>
      <c r="C193" s="30"/>
      <c r="D193" s="3">
        <f>D194</f>
        <v>433</v>
      </c>
      <c r="E193" s="3">
        <f>E194</f>
        <v>432.2</v>
      </c>
      <c r="F193" s="3">
        <f t="shared" si="63"/>
        <v>99.815242494226325</v>
      </c>
    </row>
    <row r="194" spans="1:6" x14ac:dyDescent="0.2">
      <c r="A194" s="6" t="s">
        <v>394</v>
      </c>
      <c r="B194" s="20" t="s">
        <v>122</v>
      </c>
      <c r="C194" s="5" t="s">
        <v>395</v>
      </c>
      <c r="D194" s="3">
        <f t="shared" ref="D194:E194" si="74">D195</f>
        <v>433</v>
      </c>
      <c r="E194" s="3">
        <f t="shared" si="74"/>
        <v>432.2</v>
      </c>
      <c r="F194" s="3">
        <f t="shared" si="63"/>
        <v>99.815242494226325</v>
      </c>
    </row>
    <row r="195" spans="1:6" x14ac:dyDescent="0.2">
      <c r="A195" s="6" t="s">
        <v>396</v>
      </c>
      <c r="B195" s="20" t="s">
        <v>122</v>
      </c>
      <c r="C195" s="5" t="s">
        <v>397</v>
      </c>
      <c r="D195" s="3">
        <f>Функциональная!F535</f>
        <v>433</v>
      </c>
      <c r="E195" s="3">
        <f>Функциональная!G535</f>
        <v>432.2</v>
      </c>
      <c r="F195" s="3">
        <f t="shared" si="63"/>
        <v>99.815242494226325</v>
      </c>
    </row>
    <row r="196" spans="1:6" x14ac:dyDescent="0.2">
      <c r="A196" s="23" t="s">
        <v>123</v>
      </c>
      <c r="B196" s="20" t="s">
        <v>124</v>
      </c>
      <c r="C196" s="30"/>
      <c r="D196" s="3">
        <f t="shared" ref="D196:E196" si="75">D197</f>
        <v>500</v>
      </c>
      <c r="E196" s="3">
        <f t="shared" si="75"/>
        <v>500</v>
      </c>
      <c r="F196" s="3">
        <f t="shared" si="63"/>
        <v>100</v>
      </c>
    </row>
    <row r="197" spans="1:6" x14ac:dyDescent="0.2">
      <c r="A197" s="26" t="s">
        <v>121</v>
      </c>
      <c r="B197" s="20" t="s">
        <v>125</v>
      </c>
      <c r="C197" s="30"/>
      <c r="D197" s="3">
        <f>D198</f>
        <v>500</v>
      </c>
      <c r="E197" s="3">
        <f>E198</f>
        <v>500</v>
      </c>
      <c r="F197" s="3">
        <f t="shared" si="63"/>
        <v>100</v>
      </c>
    </row>
    <row r="198" spans="1:6" ht="30" x14ac:dyDescent="0.2">
      <c r="A198" s="6" t="s">
        <v>415</v>
      </c>
      <c r="B198" s="20" t="s">
        <v>125</v>
      </c>
      <c r="C198" s="5" t="s">
        <v>429</v>
      </c>
      <c r="D198" s="3">
        <f>D199</f>
        <v>500</v>
      </c>
      <c r="E198" s="3">
        <f>E199</f>
        <v>500</v>
      </c>
      <c r="F198" s="3">
        <f t="shared" si="63"/>
        <v>100</v>
      </c>
    </row>
    <row r="199" spans="1:6" x14ac:dyDescent="0.2">
      <c r="A199" s="6" t="s">
        <v>416</v>
      </c>
      <c r="B199" s="20" t="s">
        <v>125</v>
      </c>
      <c r="C199" s="5" t="s">
        <v>430</v>
      </c>
      <c r="D199" s="3">
        <f>Функциональная!F448</f>
        <v>500</v>
      </c>
      <c r="E199" s="3">
        <f>Функциональная!G448</f>
        <v>500</v>
      </c>
      <c r="F199" s="3">
        <f t="shared" si="63"/>
        <v>100</v>
      </c>
    </row>
    <row r="200" spans="1:6" x14ac:dyDescent="0.2">
      <c r="A200" s="21" t="s">
        <v>126</v>
      </c>
      <c r="B200" s="20" t="s">
        <v>127</v>
      </c>
      <c r="C200" s="30"/>
      <c r="D200" s="32">
        <f t="shared" ref="D200:E201" si="76">D201</f>
        <v>683</v>
      </c>
      <c r="E200" s="32">
        <f t="shared" si="76"/>
        <v>629.20000000000005</v>
      </c>
      <c r="F200" s="3">
        <f t="shared" si="63"/>
        <v>92.122986822840417</v>
      </c>
    </row>
    <row r="201" spans="1:6" x14ac:dyDescent="0.2">
      <c r="A201" s="23" t="s">
        <v>128</v>
      </c>
      <c r="B201" s="20" t="s">
        <v>129</v>
      </c>
      <c r="C201" s="30"/>
      <c r="D201" s="32">
        <f t="shared" si="76"/>
        <v>683</v>
      </c>
      <c r="E201" s="32">
        <f t="shared" si="76"/>
        <v>629.20000000000005</v>
      </c>
      <c r="F201" s="3">
        <f t="shared" si="63"/>
        <v>92.122986822840417</v>
      </c>
    </row>
    <row r="202" spans="1:6" ht="30" x14ac:dyDescent="0.2">
      <c r="A202" s="23" t="s">
        <v>130</v>
      </c>
      <c r="B202" s="20" t="s">
        <v>131</v>
      </c>
      <c r="C202" s="30"/>
      <c r="D202" s="3">
        <f>D203</f>
        <v>683</v>
      </c>
      <c r="E202" s="3">
        <f>E203</f>
        <v>629.20000000000005</v>
      </c>
      <c r="F202" s="3">
        <f t="shared" si="63"/>
        <v>92.122986822840417</v>
      </c>
    </row>
    <row r="203" spans="1:6" x14ac:dyDescent="0.2">
      <c r="A203" s="6" t="s">
        <v>394</v>
      </c>
      <c r="B203" s="20" t="s">
        <v>131</v>
      </c>
      <c r="C203" s="5" t="s">
        <v>395</v>
      </c>
      <c r="D203" s="3">
        <f t="shared" ref="D203:E203" si="77">D204</f>
        <v>683</v>
      </c>
      <c r="E203" s="3">
        <f t="shared" si="77"/>
        <v>629.20000000000005</v>
      </c>
      <c r="F203" s="3">
        <f t="shared" si="63"/>
        <v>92.122986822840417</v>
      </c>
    </row>
    <row r="204" spans="1:6" x14ac:dyDescent="0.2">
      <c r="A204" s="6" t="s">
        <v>396</v>
      </c>
      <c r="B204" s="20" t="s">
        <v>131</v>
      </c>
      <c r="C204" s="5" t="s">
        <v>397</v>
      </c>
      <c r="D204" s="3">
        <f>Функциональная!F540</f>
        <v>683</v>
      </c>
      <c r="E204" s="3">
        <f>Функциональная!G540</f>
        <v>629.20000000000005</v>
      </c>
      <c r="F204" s="3">
        <f t="shared" si="63"/>
        <v>92.122986822840417</v>
      </c>
    </row>
    <row r="205" spans="1:6" ht="31.5" x14ac:dyDescent="0.25">
      <c r="A205" s="34" t="s">
        <v>132</v>
      </c>
      <c r="B205" s="45" t="s">
        <v>133</v>
      </c>
      <c r="C205" s="33"/>
      <c r="D205" s="9">
        <f>D206+D236+D250+D255+D262+D267</f>
        <v>98269.700000000012</v>
      </c>
      <c r="E205" s="9">
        <f>E206+E236+E250+E255+E262+E267</f>
        <v>94317.6</v>
      </c>
      <c r="F205" s="9">
        <f t="shared" si="63"/>
        <v>95.978312745434252</v>
      </c>
    </row>
    <row r="206" spans="1:6" x14ac:dyDescent="0.2">
      <c r="A206" s="21" t="s">
        <v>134</v>
      </c>
      <c r="B206" s="20" t="s">
        <v>135</v>
      </c>
      <c r="C206" s="30"/>
      <c r="D206" s="3">
        <f>D207+D218+D222</f>
        <v>48024.600000000006</v>
      </c>
      <c r="E206" s="3">
        <f>E207+E218+E222</f>
        <v>46996.5</v>
      </c>
      <c r="F206" s="3">
        <f t="shared" si="63"/>
        <v>97.859222148648811</v>
      </c>
    </row>
    <row r="207" spans="1:6" ht="45" x14ac:dyDescent="0.2">
      <c r="A207" s="23" t="s">
        <v>521</v>
      </c>
      <c r="B207" s="20" t="s">
        <v>137</v>
      </c>
      <c r="C207" s="30"/>
      <c r="D207" s="3">
        <f>D208+D213</f>
        <v>31791.800000000003</v>
      </c>
      <c r="E207" s="3">
        <f>E208+E213</f>
        <v>31130.600000000002</v>
      </c>
      <c r="F207" s="3">
        <f t="shared" si="63"/>
        <v>97.920218421102291</v>
      </c>
    </row>
    <row r="208" spans="1:6" ht="45" x14ac:dyDescent="0.2">
      <c r="A208" s="21" t="s">
        <v>519</v>
      </c>
      <c r="B208" s="20" t="s">
        <v>138</v>
      </c>
      <c r="C208" s="30"/>
      <c r="D208" s="3">
        <f>D209+D211</f>
        <v>3251.5</v>
      </c>
      <c r="E208" s="3">
        <f>E209+E211</f>
        <v>2749.9</v>
      </c>
      <c r="F208" s="3">
        <f t="shared" si="63"/>
        <v>84.573273873596804</v>
      </c>
    </row>
    <row r="209" spans="1:6" x14ac:dyDescent="0.2">
      <c r="A209" s="6" t="s">
        <v>394</v>
      </c>
      <c r="B209" s="20" t="s">
        <v>138</v>
      </c>
      <c r="C209" s="5" t="s">
        <v>395</v>
      </c>
      <c r="D209" s="3">
        <f t="shared" ref="D209:E209" si="78">D210</f>
        <v>86.800000000000011</v>
      </c>
      <c r="E209" s="3">
        <f t="shared" si="78"/>
        <v>86.8</v>
      </c>
      <c r="F209" s="3">
        <f t="shared" si="63"/>
        <v>99.999999999999986</v>
      </c>
    </row>
    <row r="210" spans="1:6" x14ac:dyDescent="0.2">
      <c r="A210" s="6" t="s">
        <v>396</v>
      </c>
      <c r="B210" s="20" t="s">
        <v>138</v>
      </c>
      <c r="C210" s="5" t="s">
        <v>397</v>
      </c>
      <c r="D210" s="3">
        <f>Функциональная!F256</f>
        <v>86.800000000000011</v>
      </c>
      <c r="E210" s="3">
        <f>Функциональная!G256</f>
        <v>86.8</v>
      </c>
      <c r="F210" s="3">
        <f t="shared" si="63"/>
        <v>99.999999999999986</v>
      </c>
    </row>
    <row r="211" spans="1:6" ht="30" x14ac:dyDescent="0.2">
      <c r="A211" s="6" t="s">
        <v>415</v>
      </c>
      <c r="B211" s="20" t="s">
        <v>138</v>
      </c>
      <c r="C211" s="5" t="s">
        <v>429</v>
      </c>
      <c r="D211" s="3">
        <f t="shared" ref="D211:E211" si="79">D212</f>
        <v>3164.7</v>
      </c>
      <c r="E211" s="3">
        <f t="shared" si="79"/>
        <v>2663.1</v>
      </c>
      <c r="F211" s="3">
        <f t="shared" si="63"/>
        <v>84.15015641293013</v>
      </c>
    </row>
    <row r="212" spans="1:6" x14ac:dyDescent="0.2">
      <c r="A212" s="6" t="s">
        <v>416</v>
      </c>
      <c r="B212" s="20" t="s">
        <v>138</v>
      </c>
      <c r="C212" s="5" t="s">
        <v>430</v>
      </c>
      <c r="D212" s="3">
        <f>Функциональная!F915+Функциональная!F788+Функциональная!F571+Функциональная!F655+Функциональная!F717</f>
        <v>3164.7</v>
      </c>
      <c r="E212" s="3">
        <f>Функциональная!G915+Функциональная!G788+Функциональная!G571+Функциональная!G655+Функциональная!G717</f>
        <v>2663.1</v>
      </c>
      <c r="F212" s="3">
        <f t="shared" si="63"/>
        <v>84.15015641293013</v>
      </c>
    </row>
    <row r="213" spans="1:6" x14ac:dyDescent="0.2">
      <c r="A213" s="6" t="s">
        <v>482</v>
      </c>
      <c r="B213" s="20" t="s">
        <v>481</v>
      </c>
      <c r="C213" s="5"/>
      <c r="D213" s="3">
        <f t="shared" ref="D213:E213" si="80">D214+D216</f>
        <v>28540.300000000003</v>
      </c>
      <c r="E213" s="3">
        <f t="shared" si="80"/>
        <v>28380.7</v>
      </c>
      <c r="F213" s="3">
        <f t="shared" si="63"/>
        <v>99.44079074151287</v>
      </c>
    </row>
    <row r="214" spans="1:6" x14ac:dyDescent="0.2">
      <c r="A214" s="6" t="s">
        <v>394</v>
      </c>
      <c r="B214" s="20" t="s">
        <v>481</v>
      </c>
      <c r="C214" s="5" t="s">
        <v>395</v>
      </c>
      <c r="D214" s="3">
        <f t="shared" ref="D214:E214" si="81">D215</f>
        <v>1311.1999999999998</v>
      </c>
      <c r="E214" s="3">
        <f t="shared" si="81"/>
        <v>1311.2</v>
      </c>
      <c r="F214" s="3">
        <f t="shared" si="63"/>
        <v>100.00000000000003</v>
      </c>
    </row>
    <row r="215" spans="1:6" x14ac:dyDescent="0.2">
      <c r="A215" s="6" t="s">
        <v>396</v>
      </c>
      <c r="B215" s="20" t="s">
        <v>481</v>
      </c>
      <c r="C215" s="5" t="s">
        <v>397</v>
      </c>
      <c r="D215" s="3">
        <f>Функциональная!F259</f>
        <v>1311.1999999999998</v>
      </c>
      <c r="E215" s="3">
        <f>Функциональная!G259</f>
        <v>1311.2</v>
      </c>
      <c r="F215" s="3">
        <f t="shared" si="63"/>
        <v>100.00000000000003</v>
      </c>
    </row>
    <row r="216" spans="1:6" ht="30" x14ac:dyDescent="0.2">
      <c r="A216" s="6" t="s">
        <v>415</v>
      </c>
      <c r="B216" s="20" t="s">
        <v>481</v>
      </c>
      <c r="C216" s="5" t="s">
        <v>429</v>
      </c>
      <c r="D216" s="3">
        <f t="shared" ref="D216:E216" si="82">D217</f>
        <v>27229.100000000002</v>
      </c>
      <c r="E216" s="3">
        <f t="shared" si="82"/>
        <v>27069.5</v>
      </c>
      <c r="F216" s="3">
        <f t="shared" si="63"/>
        <v>99.413862375179491</v>
      </c>
    </row>
    <row r="217" spans="1:6" x14ac:dyDescent="0.2">
      <c r="A217" s="6" t="s">
        <v>416</v>
      </c>
      <c r="B217" s="20" t="s">
        <v>481</v>
      </c>
      <c r="C217" s="5" t="s">
        <v>430</v>
      </c>
      <c r="D217" s="3">
        <f>Функциональная!F791+Функциональная!F720+Функциональная!F574+Функциональная!F658+Функциональная!F134</f>
        <v>27229.100000000002</v>
      </c>
      <c r="E217" s="3">
        <f>Функциональная!G791+Функциональная!G720+Функциональная!G574+Функциональная!G658+Функциональная!G134</f>
        <v>27069.5</v>
      </c>
      <c r="F217" s="3">
        <f t="shared" si="63"/>
        <v>99.413862375179491</v>
      </c>
    </row>
    <row r="218" spans="1:6" ht="30" x14ac:dyDescent="0.2">
      <c r="A218" s="23" t="s">
        <v>139</v>
      </c>
      <c r="B218" s="20" t="s">
        <v>140</v>
      </c>
      <c r="C218" s="5"/>
      <c r="D218" s="3">
        <f t="shared" ref="D218:E218" si="83">D219</f>
        <v>2610</v>
      </c>
      <c r="E218" s="3">
        <f t="shared" si="83"/>
        <v>2553.4</v>
      </c>
      <c r="F218" s="3">
        <f t="shared" ref="F218:F266" si="84">E218/D218*100</f>
        <v>97.83141762452108</v>
      </c>
    </row>
    <row r="219" spans="1:6" x14ac:dyDescent="0.2">
      <c r="A219" s="21" t="s">
        <v>141</v>
      </c>
      <c r="B219" s="20" t="s">
        <v>142</v>
      </c>
      <c r="C219" s="30"/>
      <c r="D219" s="3">
        <f t="shared" ref="D219:E220" si="85">D220</f>
        <v>2610</v>
      </c>
      <c r="E219" s="3">
        <f t="shared" si="85"/>
        <v>2553.4</v>
      </c>
      <c r="F219" s="3">
        <f t="shared" si="84"/>
        <v>97.83141762452108</v>
      </c>
    </row>
    <row r="220" spans="1:6" x14ac:dyDescent="0.2">
      <c r="A220" s="6" t="s">
        <v>394</v>
      </c>
      <c r="B220" s="20" t="s">
        <v>142</v>
      </c>
      <c r="C220" s="5" t="s">
        <v>395</v>
      </c>
      <c r="D220" s="3">
        <f t="shared" si="85"/>
        <v>2610</v>
      </c>
      <c r="E220" s="3">
        <f t="shared" si="85"/>
        <v>2553.4</v>
      </c>
      <c r="F220" s="3">
        <f t="shared" si="84"/>
        <v>97.83141762452108</v>
      </c>
    </row>
    <row r="221" spans="1:6" x14ac:dyDescent="0.2">
      <c r="A221" s="6" t="s">
        <v>396</v>
      </c>
      <c r="B221" s="20" t="s">
        <v>142</v>
      </c>
      <c r="C221" s="5" t="s">
        <v>397</v>
      </c>
      <c r="D221" s="3">
        <f>Функциональная!F263</f>
        <v>2610</v>
      </c>
      <c r="E221" s="3">
        <f>Функциональная!G263</f>
        <v>2553.4</v>
      </c>
      <c r="F221" s="3">
        <f t="shared" si="84"/>
        <v>97.83141762452108</v>
      </c>
    </row>
    <row r="222" spans="1:6" x14ac:dyDescent="0.2">
      <c r="A222" s="21" t="s">
        <v>580</v>
      </c>
      <c r="B222" s="20" t="s">
        <v>516</v>
      </c>
      <c r="C222" s="30"/>
      <c r="D222" s="3">
        <f>D226+D223+D233</f>
        <v>13622.800000000001</v>
      </c>
      <c r="E222" s="3">
        <f>E226+E223+E233</f>
        <v>13312.5</v>
      </c>
      <c r="F222" s="3">
        <f t="shared" si="84"/>
        <v>97.722201015943853</v>
      </c>
    </row>
    <row r="223" spans="1:6" x14ac:dyDescent="0.2">
      <c r="A223" s="37" t="s">
        <v>212</v>
      </c>
      <c r="B223" s="20" t="s">
        <v>517</v>
      </c>
      <c r="C223" s="5"/>
      <c r="D223" s="3">
        <f t="shared" ref="D223:E224" si="86">D224</f>
        <v>4388.1000000000004</v>
      </c>
      <c r="E223" s="3">
        <f t="shared" si="86"/>
        <v>4265.7</v>
      </c>
      <c r="F223" s="3">
        <f t="shared" si="84"/>
        <v>97.210637861489019</v>
      </c>
    </row>
    <row r="224" spans="1:6" x14ac:dyDescent="0.2">
      <c r="A224" s="6" t="s">
        <v>394</v>
      </c>
      <c r="B224" s="20" t="s">
        <v>517</v>
      </c>
      <c r="C224" s="5" t="s">
        <v>395</v>
      </c>
      <c r="D224" s="3">
        <f t="shared" si="86"/>
        <v>4388.1000000000004</v>
      </c>
      <c r="E224" s="3">
        <f t="shared" si="86"/>
        <v>4265.7</v>
      </c>
      <c r="F224" s="3">
        <f t="shared" si="84"/>
        <v>97.210637861489019</v>
      </c>
    </row>
    <row r="225" spans="1:6" x14ac:dyDescent="0.2">
      <c r="A225" s="6" t="s">
        <v>396</v>
      </c>
      <c r="B225" s="20" t="s">
        <v>517</v>
      </c>
      <c r="C225" s="5" t="s">
        <v>397</v>
      </c>
      <c r="D225" s="3">
        <f>Функциональная!F454</f>
        <v>4388.1000000000004</v>
      </c>
      <c r="E225" s="3">
        <f>Функциональная!G454</f>
        <v>4265.7</v>
      </c>
      <c r="F225" s="3">
        <f t="shared" si="84"/>
        <v>97.210637861489019</v>
      </c>
    </row>
    <row r="226" spans="1:6" ht="30" x14ac:dyDescent="0.2">
      <c r="A226" s="23" t="s">
        <v>211</v>
      </c>
      <c r="B226" s="43" t="s">
        <v>518</v>
      </c>
      <c r="C226" s="30"/>
      <c r="D226" s="3">
        <f t="shared" ref="D226:E226" si="87">D227+D229+D231</f>
        <v>9034.7000000000007</v>
      </c>
      <c r="E226" s="3">
        <f t="shared" si="87"/>
        <v>8846.8000000000011</v>
      </c>
      <c r="F226" s="3">
        <f t="shared" si="84"/>
        <v>97.920240849170426</v>
      </c>
    </row>
    <row r="227" spans="1:6" ht="45" x14ac:dyDescent="0.2">
      <c r="A227" s="48" t="s">
        <v>390</v>
      </c>
      <c r="B227" s="43" t="s">
        <v>518</v>
      </c>
      <c r="C227" s="5" t="s">
        <v>391</v>
      </c>
      <c r="D227" s="3">
        <f t="shared" ref="D227:E227" si="88">D228</f>
        <v>8664.7000000000007</v>
      </c>
      <c r="E227" s="3">
        <f t="shared" si="88"/>
        <v>8601.7000000000007</v>
      </c>
      <c r="F227" s="3">
        <f t="shared" si="84"/>
        <v>99.272911930014885</v>
      </c>
    </row>
    <row r="228" spans="1:6" x14ac:dyDescent="0.2">
      <c r="A228" s="48" t="s">
        <v>417</v>
      </c>
      <c r="B228" s="43" t="s">
        <v>518</v>
      </c>
      <c r="C228" s="5" t="s">
        <v>385</v>
      </c>
      <c r="D228" s="3">
        <f>Функциональная!F503</f>
        <v>8664.7000000000007</v>
      </c>
      <c r="E228" s="3">
        <f>Функциональная!G503</f>
        <v>8601.7000000000007</v>
      </c>
      <c r="F228" s="3">
        <f t="shared" si="84"/>
        <v>99.272911930014885</v>
      </c>
    </row>
    <row r="229" spans="1:6" x14ac:dyDescent="0.2">
      <c r="A229" s="6" t="s">
        <v>394</v>
      </c>
      <c r="B229" s="43" t="s">
        <v>518</v>
      </c>
      <c r="C229" s="5" t="s">
        <v>395</v>
      </c>
      <c r="D229" s="3">
        <f t="shared" ref="D229:E229" si="89">D230</f>
        <v>369.3</v>
      </c>
      <c r="E229" s="3">
        <f t="shared" si="89"/>
        <v>244.7</v>
      </c>
      <c r="F229" s="3">
        <f t="shared" si="84"/>
        <v>66.260492824262101</v>
      </c>
    </row>
    <row r="230" spans="1:6" x14ac:dyDescent="0.2">
      <c r="A230" s="6" t="s">
        <v>396</v>
      </c>
      <c r="B230" s="43" t="s">
        <v>518</v>
      </c>
      <c r="C230" s="5" t="s">
        <v>397</v>
      </c>
      <c r="D230" s="3">
        <f>Функциональная!F505</f>
        <v>369.3</v>
      </c>
      <c r="E230" s="3">
        <f>Функциональная!G505</f>
        <v>244.7</v>
      </c>
      <c r="F230" s="3">
        <f t="shared" si="84"/>
        <v>66.260492824262101</v>
      </c>
    </row>
    <row r="231" spans="1:6" x14ac:dyDescent="0.2">
      <c r="A231" s="6" t="s">
        <v>398</v>
      </c>
      <c r="B231" s="43" t="s">
        <v>518</v>
      </c>
      <c r="C231" s="5" t="s">
        <v>399</v>
      </c>
      <c r="D231" s="3">
        <f t="shared" ref="D231:E231" si="90">D232</f>
        <v>0.7</v>
      </c>
      <c r="E231" s="3">
        <f t="shared" si="90"/>
        <v>0.4</v>
      </c>
      <c r="F231" s="3">
        <f t="shared" si="84"/>
        <v>57.142857142857153</v>
      </c>
    </row>
    <row r="232" spans="1:6" x14ac:dyDescent="0.2">
      <c r="A232" s="48" t="s">
        <v>400</v>
      </c>
      <c r="B232" s="43" t="s">
        <v>518</v>
      </c>
      <c r="C232" s="5" t="s">
        <v>401</v>
      </c>
      <c r="D232" s="3">
        <f>Функциональная!F507</f>
        <v>0.7</v>
      </c>
      <c r="E232" s="3">
        <f>Функциональная!G507</f>
        <v>0.4</v>
      </c>
      <c r="F232" s="3">
        <f t="shared" si="84"/>
        <v>57.142857142857153</v>
      </c>
    </row>
    <row r="233" spans="1:6" ht="45" x14ac:dyDescent="0.2">
      <c r="A233" s="21" t="s">
        <v>504</v>
      </c>
      <c r="B233" s="20" t="s">
        <v>579</v>
      </c>
      <c r="C233" s="5"/>
      <c r="D233" s="3">
        <f t="shared" ref="D233:E234" si="91">D234</f>
        <v>200</v>
      </c>
      <c r="E233" s="3">
        <f t="shared" si="91"/>
        <v>200</v>
      </c>
      <c r="F233" s="3">
        <f t="shared" si="84"/>
        <v>100</v>
      </c>
    </row>
    <row r="234" spans="1:6" x14ac:dyDescent="0.2">
      <c r="A234" s="6" t="s">
        <v>394</v>
      </c>
      <c r="B234" s="20" t="s">
        <v>579</v>
      </c>
      <c r="C234" s="5" t="s">
        <v>395</v>
      </c>
      <c r="D234" s="3">
        <f t="shared" si="91"/>
        <v>200</v>
      </c>
      <c r="E234" s="3">
        <f t="shared" si="91"/>
        <v>200</v>
      </c>
      <c r="F234" s="3">
        <f t="shared" si="84"/>
        <v>100</v>
      </c>
    </row>
    <row r="235" spans="1:6" x14ac:dyDescent="0.2">
      <c r="A235" s="6" t="s">
        <v>396</v>
      </c>
      <c r="B235" s="20" t="s">
        <v>579</v>
      </c>
      <c r="C235" s="5" t="s">
        <v>397</v>
      </c>
      <c r="D235" s="3">
        <f>Функциональная!F370</f>
        <v>200</v>
      </c>
      <c r="E235" s="3">
        <f>Функциональная!G370</f>
        <v>200</v>
      </c>
      <c r="F235" s="3">
        <f t="shared" si="84"/>
        <v>100</v>
      </c>
    </row>
    <row r="236" spans="1:6" ht="45" x14ac:dyDescent="0.2">
      <c r="A236" s="6" t="s">
        <v>606</v>
      </c>
      <c r="B236" s="20" t="s">
        <v>143</v>
      </c>
      <c r="C236" s="30"/>
      <c r="D236" s="3">
        <f>D237+D246</f>
        <v>3566</v>
      </c>
      <c r="E236" s="3">
        <f>E237+E246</f>
        <v>1784.3</v>
      </c>
      <c r="F236" s="3">
        <f t="shared" si="84"/>
        <v>50.036455412226587</v>
      </c>
    </row>
    <row r="237" spans="1:6" ht="45" x14ac:dyDescent="0.2">
      <c r="A237" s="6" t="s">
        <v>607</v>
      </c>
      <c r="B237" s="20" t="s">
        <v>144</v>
      </c>
      <c r="C237" s="30"/>
      <c r="D237" s="3">
        <f>D241+D238</f>
        <v>3389.9</v>
      </c>
      <c r="E237" s="3">
        <f>E241+E238</f>
        <v>1698.8</v>
      </c>
      <c r="F237" s="3">
        <f t="shared" si="84"/>
        <v>50.113572671760231</v>
      </c>
    </row>
    <row r="238" spans="1:6" ht="30" x14ac:dyDescent="0.2">
      <c r="A238" s="23" t="s">
        <v>145</v>
      </c>
      <c r="B238" s="20" t="s">
        <v>146</v>
      </c>
      <c r="C238" s="30"/>
      <c r="D238" s="3">
        <f t="shared" ref="D238:E239" si="92">D239</f>
        <v>835</v>
      </c>
      <c r="E238" s="3">
        <f t="shared" si="92"/>
        <v>18</v>
      </c>
      <c r="F238" s="3">
        <f t="shared" si="84"/>
        <v>2.1556886227544911</v>
      </c>
    </row>
    <row r="239" spans="1:6" x14ac:dyDescent="0.2">
      <c r="A239" s="6" t="s">
        <v>394</v>
      </c>
      <c r="B239" s="20" t="s">
        <v>146</v>
      </c>
      <c r="C239" s="5" t="s">
        <v>395</v>
      </c>
      <c r="D239" s="3">
        <f t="shared" si="92"/>
        <v>835</v>
      </c>
      <c r="E239" s="3">
        <f t="shared" si="92"/>
        <v>18</v>
      </c>
      <c r="F239" s="3">
        <f t="shared" si="84"/>
        <v>2.1556886227544911</v>
      </c>
    </row>
    <row r="240" spans="1:6" x14ac:dyDescent="0.2">
      <c r="A240" s="6" t="s">
        <v>396</v>
      </c>
      <c r="B240" s="20" t="s">
        <v>146</v>
      </c>
      <c r="C240" s="5" t="s">
        <v>397</v>
      </c>
      <c r="D240" s="3">
        <f>Функциональная!F230</f>
        <v>835</v>
      </c>
      <c r="E240" s="3">
        <f>Функциональная!G230</f>
        <v>18</v>
      </c>
      <c r="F240" s="3">
        <f t="shared" si="84"/>
        <v>2.1556886227544911</v>
      </c>
    </row>
    <row r="241" spans="1:6" x14ac:dyDescent="0.2">
      <c r="A241" s="27" t="s">
        <v>147</v>
      </c>
      <c r="B241" s="20" t="s">
        <v>148</v>
      </c>
      <c r="C241" s="30"/>
      <c r="D241" s="3">
        <f>D242+D245</f>
        <v>2554.9</v>
      </c>
      <c r="E241" s="3">
        <f>E242+E245</f>
        <v>1680.8</v>
      </c>
      <c r="F241" s="3">
        <f t="shared" si="84"/>
        <v>65.78731065795138</v>
      </c>
    </row>
    <row r="242" spans="1:6" x14ac:dyDescent="0.2">
      <c r="A242" s="6" t="s">
        <v>394</v>
      </c>
      <c r="B242" s="20" t="s">
        <v>148</v>
      </c>
      <c r="C242" s="5" t="s">
        <v>395</v>
      </c>
      <c r="D242" s="3">
        <f t="shared" ref="D242:E242" si="93">D243</f>
        <v>2439.9</v>
      </c>
      <c r="E242" s="3">
        <f t="shared" si="93"/>
        <v>1605</v>
      </c>
      <c r="F242" s="3">
        <f t="shared" si="84"/>
        <v>65.781384482970608</v>
      </c>
    </row>
    <row r="243" spans="1:6" x14ac:dyDescent="0.2">
      <c r="A243" s="6" t="s">
        <v>396</v>
      </c>
      <c r="B243" s="20" t="s">
        <v>148</v>
      </c>
      <c r="C243" s="5" t="s">
        <v>397</v>
      </c>
      <c r="D243" s="3">
        <f>Функциональная!F233</f>
        <v>2439.9</v>
      </c>
      <c r="E243" s="3">
        <f>Функциональная!G233</f>
        <v>1605</v>
      </c>
      <c r="F243" s="3">
        <f t="shared" si="84"/>
        <v>65.781384482970608</v>
      </c>
    </row>
    <row r="244" spans="1:6" x14ac:dyDescent="0.2">
      <c r="A244" s="6" t="s">
        <v>398</v>
      </c>
      <c r="B244" s="20" t="s">
        <v>148</v>
      </c>
      <c r="C244" s="5" t="s">
        <v>399</v>
      </c>
      <c r="D244" s="3">
        <f>D245</f>
        <v>115</v>
      </c>
      <c r="E244" s="3">
        <f>E245</f>
        <v>75.8</v>
      </c>
      <c r="F244" s="3">
        <f t="shared" si="84"/>
        <v>65.913043478260875</v>
      </c>
    </row>
    <row r="245" spans="1:6" x14ac:dyDescent="0.2">
      <c r="A245" s="48" t="s">
        <v>400</v>
      </c>
      <c r="B245" s="20" t="s">
        <v>148</v>
      </c>
      <c r="C245" s="5" t="s">
        <v>401</v>
      </c>
      <c r="D245" s="3">
        <f>Функциональная!F235</f>
        <v>115</v>
      </c>
      <c r="E245" s="3">
        <f>Функциональная!G235</f>
        <v>75.8</v>
      </c>
      <c r="F245" s="3">
        <f t="shared" si="84"/>
        <v>65.913043478260875</v>
      </c>
    </row>
    <row r="246" spans="1:6" ht="30" x14ac:dyDescent="0.2">
      <c r="A246" s="6" t="s">
        <v>610</v>
      </c>
      <c r="B246" s="42" t="s">
        <v>149</v>
      </c>
      <c r="C246" s="30"/>
      <c r="D246" s="3">
        <f t="shared" ref="D246:E247" si="94">D247</f>
        <v>176.10000000000002</v>
      </c>
      <c r="E246" s="3">
        <f t="shared" si="94"/>
        <v>85.5</v>
      </c>
      <c r="F246" s="3">
        <f t="shared" si="84"/>
        <v>48.551959114139684</v>
      </c>
    </row>
    <row r="247" spans="1:6" ht="30" x14ac:dyDescent="0.2">
      <c r="A247" s="23" t="s">
        <v>150</v>
      </c>
      <c r="B247" s="20" t="s">
        <v>151</v>
      </c>
      <c r="C247" s="30"/>
      <c r="D247" s="3">
        <f t="shared" si="94"/>
        <v>176.10000000000002</v>
      </c>
      <c r="E247" s="3">
        <f t="shared" si="94"/>
        <v>85.5</v>
      </c>
      <c r="F247" s="3">
        <f t="shared" si="84"/>
        <v>48.551959114139684</v>
      </c>
    </row>
    <row r="248" spans="1:6" x14ac:dyDescent="0.2">
      <c r="A248" s="6" t="s">
        <v>394</v>
      </c>
      <c r="B248" s="20" t="s">
        <v>151</v>
      </c>
      <c r="C248" s="5" t="s">
        <v>395</v>
      </c>
      <c r="D248" s="3">
        <f t="shared" ref="D248:E248" si="95">D249</f>
        <v>176.10000000000002</v>
      </c>
      <c r="E248" s="3">
        <f t="shared" si="95"/>
        <v>85.5</v>
      </c>
      <c r="F248" s="3">
        <f t="shared" si="84"/>
        <v>48.551959114139684</v>
      </c>
    </row>
    <row r="249" spans="1:6" x14ac:dyDescent="0.2">
      <c r="A249" s="6" t="s">
        <v>396</v>
      </c>
      <c r="B249" s="20" t="s">
        <v>151</v>
      </c>
      <c r="C249" s="5" t="s">
        <v>397</v>
      </c>
      <c r="D249" s="3">
        <f>Функциональная!F268</f>
        <v>176.10000000000002</v>
      </c>
      <c r="E249" s="3">
        <f>Функциональная!G268</f>
        <v>85.5</v>
      </c>
      <c r="F249" s="3">
        <f t="shared" si="84"/>
        <v>48.551959114139684</v>
      </c>
    </row>
    <row r="250" spans="1:6" ht="30" x14ac:dyDescent="0.2">
      <c r="A250" s="6" t="s">
        <v>608</v>
      </c>
      <c r="B250" s="20" t="s">
        <v>152</v>
      </c>
      <c r="C250" s="30"/>
      <c r="D250" s="3">
        <f t="shared" ref="D250:E252" si="96">D251</f>
        <v>650</v>
      </c>
      <c r="E250" s="3">
        <f t="shared" si="96"/>
        <v>608</v>
      </c>
      <c r="F250" s="3">
        <f t="shared" si="84"/>
        <v>93.538461538461533</v>
      </c>
    </row>
    <row r="251" spans="1:6" ht="60" x14ac:dyDescent="0.2">
      <c r="A251" s="6" t="s">
        <v>609</v>
      </c>
      <c r="B251" s="20" t="s">
        <v>153</v>
      </c>
      <c r="C251" s="30"/>
      <c r="D251" s="3">
        <f t="shared" si="96"/>
        <v>650</v>
      </c>
      <c r="E251" s="3">
        <f t="shared" si="96"/>
        <v>608</v>
      </c>
      <c r="F251" s="3">
        <f t="shared" si="84"/>
        <v>93.538461538461533</v>
      </c>
    </row>
    <row r="252" spans="1:6" ht="30" x14ac:dyDescent="0.2">
      <c r="A252" s="23" t="s">
        <v>154</v>
      </c>
      <c r="B252" s="20" t="s">
        <v>155</v>
      </c>
      <c r="C252" s="30"/>
      <c r="D252" s="3">
        <f t="shared" si="96"/>
        <v>650</v>
      </c>
      <c r="E252" s="3">
        <f t="shared" si="96"/>
        <v>608</v>
      </c>
      <c r="F252" s="3">
        <f t="shared" si="84"/>
        <v>93.538461538461533</v>
      </c>
    </row>
    <row r="253" spans="1:6" x14ac:dyDescent="0.2">
      <c r="A253" s="6" t="s">
        <v>394</v>
      </c>
      <c r="B253" s="20" t="s">
        <v>155</v>
      </c>
      <c r="C253" s="5" t="s">
        <v>395</v>
      </c>
      <c r="D253" s="3">
        <f t="shared" ref="D253:E253" si="97">D254</f>
        <v>650</v>
      </c>
      <c r="E253" s="3">
        <f t="shared" si="97"/>
        <v>608</v>
      </c>
      <c r="F253" s="3">
        <f t="shared" si="84"/>
        <v>93.538461538461533</v>
      </c>
    </row>
    <row r="254" spans="1:6" x14ac:dyDescent="0.2">
      <c r="A254" s="6" t="s">
        <v>396</v>
      </c>
      <c r="B254" s="20" t="s">
        <v>155</v>
      </c>
      <c r="C254" s="5" t="s">
        <v>397</v>
      </c>
      <c r="D254" s="3">
        <f>Функциональная!F240</f>
        <v>650</v>
      </c>
      <c r="E254" s="3">
        <f>Функциональная!G240</f>
        <v>608</v>
      </c>
      <c r="F254" s="3">
        <f t="shared" si="84"/>
        <v>93.538461538461533</v>
      </c>
    </row>
    <row r="255" spans="1:6" ht="30" x14ac:dyDescent="0.2">
      <c r="A255" s="6" t="s">
        <v>611</v>
      </c>
      <c r="B255" s="20" t="s">
        <v>156</v>
      </c>
      <c r="C255" s="30"/>
      <c r="D255" s="3">
        <f t="shared" ref="D255:E256" si="98">D256</f>
        <v>570</v>
      </c>
      <c r="E255" s="3">
        <f t="shared" si="98"/>
        <v>275.60000000000002</v>
      </c>
      <c r="F255" s="3">
        <f t="shared" si="84"/>
        <v>48.350877192982459</v>
      </c>
    </row>
    <row r="256" spans="1:6" x14ac:dyDescent="0.2">
      <c r="A256" s="23" t="s">
        <v>157</v>
      </c>
      <c r="B256" s="20" t="s">
        <v>158</v>
      </c>
      <c r="C256" s="30"/>
      <c r="D256" s="3">
        <f t="shared" si="98"/>
        <v>570</v>
      </c>
      <c r="E256" s="3">
        <f t="shared" si="98"/>
        <v>275.60000000000002</v>
      </c>
      <c r="F256" s="3">
        <f t="shared" si="84"/>
        <v>48.350877192982459</v>
      </c>
    </row>
    <row r="257" spans="1:6" x14ac:dyDescent="0.2">
      <c r="A257" s="26" t="s">
        <v>159</v>
      </c>
      <c r="B257" s="20" t="s">
        <v>160</v>
      </c>
      <c r="C257" s="30"/>
      <c r="D257" s="3">
        <f t="shared" ref="D257:E257" si="99">D258+D260</f>
        <v>570</v>
      </c>
      <c r="E257" s="3">
        <f t="shared" si="99"/>
        <v>275.60000000000002</v>
      </c>
      <c r="F257" s="3">
        <f t="shared" si="84"/>
        <v>48.350877192982459</v>
      </c>
    </row>
    <row r="258" spans="1:6" x14ac:dyDescent="0.2">
      <c r="A258" s="6" t="s">
        <v>394</v>
      </c>
      <c r="B258" s="20" t="s">
        <v>160</v>
      </c>
      <c r="C258" s="5" t="s">
        <v>395</v>
      </c>
      <c r="D258" s="3">
        <f t="shared" ref="D258:E258" si="100">D259</f>
        <v>180</v>
      </c>
      <c r="E258" s="3">
        <f t="shared" si="100"/>
        <v>148.5</v>
      </c>
      <c r="F258" s="3">
        <f t="shared" si="84"/>
        <v>82.5</v>
      </c>
    </row>
    <row r="259" spans="1:6" x14ac:dyDescent="0.2">
      <c r="A259" s="6" t="s">
        <v>396</v>
      </c>
      <c r="B259" s="20" t="s">
        <v>160</v>
      </c>
      <c r="C259" s="5" t="s">
        <v>397</v>
      </c>
      <c r="D259" s="3">
        <f>Функциональная!F273</f>
        <v>180</v>
      </c>
      <c r="E259" s="3">
        <f>Функциональная!G273</f>
        <v>148.5</v>
      </c>
      <c r="F259" s="3">
        <f t="shared" si="84"/>
        <v>82.5</v>
      </c>
    </row>
    <row r="260" spans="1:6" ht="30" x14ac:dyDescent="0.2">
      <c r="A260" s="6" t="s">
        <v>415</v>
      </c>
      <c r="B260" s="20" t="s">
        <v>160</v>
      </c>
      <c r="C260" s="5">
        <v>600</v>
      </c>
      <c r="D260" s="3">
        <f t="shared" ref="D260:E260" si="101">D261</f>
        <v>390</v>
      </c>
      <c r="E260" s="3">
        <f t="shared" si="101"/>
        <v>127.10000000000001</v>
      </c>
      <c r="F260" s="3">
        <f t="shared" si="84"/>
        <v>32.589743589743591</v>
      </c>
    </row>
    <row r="261" spans="1:6" x14ac:dyDescent="0.2">
      <c r="A261" s="6" t="s">
        <v>416</v>
      </c>
      <c r="B261" s="20" t="s">
        <v>160</v>
      </c>
      <c r="C261" s="5">
        <v>610</v>
      </c>
      <c r="D261" s="3">
        <f>Функциональная!F579+Функциональная!F663+Функциональная!F725+Функциональная!F796</f>
        <v>390</v>
      </c>
      <c r="E261" s="3">
        <f>Функциональная!G579+Функциональная!G663+Функциональная!G725+Функциональная!G796</f>
        <v>127.10000000000001</v>
      </c>
      <c r="F261" s="3">
        <f t="shared" si="84"/>
        <v>32.589743589743591</v>
      </c>
    </row>
    <row r="262" spans="1:6" x14ac:dyDescent="0.2">
      <c r="A262" s="21" t="s">
        <v>161</v>
      </c>
      <c r="B262" s="20" t="s">
        <v>162</v>
      </c>
      <c r="C262" s="30"/>
      <c r="D262" s="3">
        <f>D263</f>
        <v>81</v>
      </c>
      <c r="E262" s="3">
        <f t="shared" ref="E262:F262" si="102">E263</f>
        <v>25</v>
      </c>
      <c r="F262" s="3">
        <f t="shared" si="102"/>
        <v>30.864197530864196</v>
      </c>
    </row>
    <row r="263" spans="1:6" ht="45" x14ac:dyDescent="0.2">
      <c r="A263" s="23" t="s">
        <v>163</v>
      </c>
      <c r="B263" s="20" t="s">
        <v>164</v>
      </c>
      <c r="C263" s="30"/>
      <c r="D263" s="3">
        <f t="shared" ref="D263:E263" si="103">D264</f>
        <v>81</v>
      </c>
      <c r="E263" s="3">
        <f t="shared" si="103"/>
        <v>25</v>
      </c>
      <c r="F263" s="3">
        <f t="shared" si="84"/>
        <v>30.864197530864196</v>
      </c>
    </row>
    <row r="264" spans="1:6" ht="30" x14ac:dyDescent="0.2">
      <c r="A264" s="23" t="s">
        <v>165</v>
      </c>
      <c r="B264" s="20" t="s">
        <v>166</v>
      </c>
      <c r="C264" s="30"/>
      <c r="D264" s="3">
        <f>D265</f>
        <v>81</v>
      </c>
      <c r="E264" s="3">
        <f>E265</f>
        <v>25</v>
      </c>
      <c r="F264" s="3">
        <f t="shared" si="84"/>
        <v>30.864197530864196</v>
      </c>
    </row>
    <row r="265" spans="1:6" ht="30" x14ac:dyDescent="0.2">
      <c r="A265" s="6" t="s">
        <v>415</v>
      </c>
      <c r="B265" s="20" t="s">
        <v>166</v>
      </c>
      <c r="C265" s="5" t="s">
        <v>429</v>
      </c>
      <c r="D265" s="3">
        <f t="shared" ref="D265:E265" si="104">D266</f>
        <v>81</v>
      </c>
      <c r="E265" s="3">
        <f t="shared" si="104"/>
        <v>25</v>
      </c>
      <c r="F265" s="3">
        <f t="shared" si="84"/>
        <v>30.864197530864196</v>
      </c>
    </row>
    <row r="266" spans="1:6" x14ac:dyDescent="0.2">
      <c r="A266" s="6" t="s">
        <v>416</v>
      </c>
      <c r="B266" s="20" t="s">
        <v>166</v>
      </c>
      <c r="C266" s="5" t="s">
        <v>430</v>
      </c>
      <c r="D266" s="3">
        <f>Функциональная!F584+Функциональная!F668+Функциональная!F920</f>
        <v>81</v>
      </c>
      <c r="E266" s="3">
        <f>Функциональная!G584+Функциональная!G668+Функциональная!G920</f>
        <v>25</v>
      </c>
      <c r="F266" s="3">
        <f t="shared" si="84"/>
        <v>30.864197530864196</v>
      </c>
    </row>
    <row r="267" spans="1:6" x14ac:dyDescent="0.2">
      <c r="A267" s="23" t="s">
        <v>25</v>
      </c>
      <c r="B267" s="20" t="s">
        <v>167</v>
      </c>
      <c r="C267" s="30"/>
      <c r="D267" s="3">
        <f t="shared" ref="D267:E267" si="105">D268</f>
        <v>45378.100000000006</v>
      </c>
      <c r="E267" s="3">
        <f t="shared" si="105"/>
        <v>44628.200000000004</v>
      </c>
      <c r="F267" s="3">
        <f t="shared" ref="F267:F307" si="106">E267/D267*100</f>
        <v>98.347440725812675</v>
      </c>
    </row>
    <row r="268" spans="1:6" ht="30" x14ac:dyDescent="0.2">
      <c r="A268" s="23" t="s">
        <v>27</v>
      </c>
      <c r="B268" s="20" t="s">
        <v>168</v>
      </c>
      <c r="C268" s="30"/>
      <c r="D268" s="3">
        <f>D269</f>
        <v>45378.100000000006</v>
      </c>
      <c r="E268" s="3">
        <f>E269</f>
        <v>44628.200000000004</v>
      </c>
      <c r="F268" s="3">
        <f t="shared" si="106"/>
        <v>98.347440725812675</v>
      </c>
    </row>
    <row r="269" spans="1:6" x14ac:dyDescent="0.2">
      <c r="A269" s="28" t="s">
        <v>147</v>
      </c>
      <c r="B269" s="20" t="s">
        <v>169</v>
      </c>
      <c r="C269" s="30"/>
      <c r="D269" s="3">
        <f t="shared" ref="D269:E270" si="107">D270</f>
        <v>45378.100000000006</v>
      </c>
      <c r="E269" s="3">
        <f t="shared" si="107"/>
        <v>44628.200000000004</v>
      </c>
      <c r="F269" s="3">
        <f t="shared" si="106"/>
        <v>98.347440725812675</v>
      </c>
    </row>
    <row r="270" spans="1:6" ht="45" x14ac:dyDescent="0.2">
      <c r="A270" s="6" t="s">
        <v>390</v>
      </c>
      <c r="B270" s="20" t="s">
        <v>169</v>
      </c>
      <c r="C270" s="5" t="s">
        <v>391</v>
      </c>
      <c r="D270" s="3">
        <f t="shared" si="107"/>
        <v>45378.100000000006</v>
      </c>
      <c r="E270" s="3">
        <f t="shared" si="107"/>
        <v>44628.200000000004</v>
      </c>
      <c r="F270" s="3">
        <f t="shared" si="106"/>
        <v>98.347440725812675</v>
      </c>
    </row>
    <row r="271" spans="1:6" x14ac:dyDescent="0.2">
      <c r="A271" s="6" t="s">
        <v>417</v>
      </c>
      <c r="B271" s="20" t="s">
        <v>169</v>
      </c>
      <c r="C271" s="5" t="s">
        <v>385</v>
      </c>
      <c r="D271" s="3">
        <f>Функциональная!F245+Функциональная!F139</f>
        <v>45378.100000000006</v>
      </c>
      <c r="E271" s="3">
        <f>Функциональная!G245+Функциональная!G139</f>
        <v>44628.200000000004</v>
      </c>
      <c r="F271" s="3">
        <f t="shared" si="106"/>
        <v>98.347440725812675</v>
      </c>
    </row>
    <row r="272" spans="1:6" ht="15.75" x14ac:dyDescent="0.25">
      <c r="A272" s="34" t="s">
        <v>170</v>
      </c>
      <c r="B272" s="45" t="s">
        <v>171</v>
      </c>
      <c r="C272" s="8"/>
      <c r="D272" s="14">
        <f>D273+D278+D286+D291</f>
        <v>16742.300000000003</v>
      </c>
      <c r="E272" s="14">
        <f>E273+E278+E286+E291</f>
        <v>16171.900000000001</v>
      </c>
      <c r="F272" s="9">
        <f t="shared" si="106"/>
        <v>96.593060690586114</v>
      </c>
    </row>
    <row r="273" spans="1:6" x14ac:dyDescent="0.2">
      <c r="A273" s="21" t="s">
        <v>172</v>
      </c>
      <c r="B273" s="20" t="s">
        <v>173</v>
      </c>
      <c r="C273" s="5"/>
      <c r="D273" s="11">
        <f t="shared" ref="D273:E273" si="108">D274</f>
        <v>1155.7</v>
      </c>
      <c r="E273" s="11">
        <f t="shared" si="108"/>
        <v>1153.7</v>
      </c>
      <c r="F273" s="3">
        <f t="shared" si="106"/>
        <v>99.826944708834475</v>
      </c>
    </row>
    <row r="274" spans="1:6" ht="45" x14ac:dyDescent="0.2">
      <c r="A274" s="29" t="s">
        <v>174</v>
      </c>
      <c r="B274" s="20" t="s">
        <v>175</v>
      </c>
      <c r="C274" s="5"/>
      <c r="D274" s="11">
        <f t="shared" ref="D274:E276" si="109">D275</f>
        <v>1155.7</v>
      </c>
      <c r="E274" s="11">
        <f t="shared" si="109"/>
        <v>1153.7</v>
      </c>
      <c r="F274" s="3">
        <f t="shared" si="106"/>
        <v>99.826944708834475</v>
      </c>
    </row>
    <row r="275" spans="1:6" x14ac:dyDescent="0.2">
      <c r="A275" s="21" t="s">
        <v>563</v>
      </c>
      <c r="B275" s="20" t="s">
        <v>564</v>
      </c>
      <c r="C275" s="12"/>
      <c r="D275" s="11">
        <f t="shared" si="109"/>
        <v>1155.7</v>
      </c>
      <c r="E275" s="11">
        <f t="shared" si="109"/>
        <v>1153.7</v>
      </c>
      <c r="F275" s="3">
        <f t="shared" si="106"/>
        <v>99.826944708834475</v>
      </c>
    </row>
    <row r="276" spans="1:6" x14ac:dyDescent="0.2">
      <c r="A276" s="48" t="s">
        <v>408</v>
      </c>
      <c r="B276" s="20" t="s">
        <v>564</v>
      </c>
      <c r="C276" s="5" t="s">
        <v>409</v>
      </c>
      <c r="D276" s="11">
        <f t="shared" si="109"/>
        <v>1155.7</v>
      </c>
      <c r="E276" s="11">
        <f t="shared" si="109"/>
        <v>1153.7</v>
      </c>
      <c r="F276" s="3">
        <f t="shared" si="106"/>
        <v>99.826944708834475</v>
      </c>
    </row>
    <row r="277" spans="1:6" x14ac:dyDescent="0.2">
      <c r="A277" s="10" t="s">
        <v>410</v>
      </c>
      <c r="B277" s="20" t="s">
        <v>564</v>
      </c>
      <c r="C277" s="5" t="s">
        <v>411</v>
      </c>
      <c r="D277" s="11">
        <f>Функциональная!F870</f>
        <v>1155.7</v>
      </c>
      <c r="E277" s="11">
        <f>Функциональная!G870</f>
        <v>1153.7</v>
      </c>
      <c r="F277" s="3">
        <f t="shared" si="106"/>
        <v>99.826944708834475</v>
      </c>
    </row>
    <row r="278" spans="1:6" ht="30" x14ac:dyDescent="0.2">
      <c r="A278" s="21" t="s">
        <v>176</v>
      </c>
      <c r="B278" s="20" t="s">
        <v>177</v>
      </c>
      <c r="C278" s="30"/>
      <c r="D278" s="11">
        <f t="shared" ref="D278:E280" si="110">D279</f>
        <v>13875</v>
      </c>
      <c r="E278" s="11">
        <f t="shared" si="110"/>
        <v>13400.8</v>
      </c>
      <c r="F278" s="3">
        <f t="shared" si="106"/>
        <v>96.582342342342343</v>
      </c>
    </row>
    <row r="279" spans="1:6" ht="45" x14ac:dyDescent="0.2">
      <c r="A279" s="21" t="s">
        <v>178</v>
      </c>
      <c r="B279" s="20" t="s">
        <v>179</v>
      </c>
      <c r="C279" s="30"/>
      <c r="D279" s="11">
        <f>D280+D283</f>
        <v>13875</v>
      </c>
      <c r="E279" s="11">
        <f>E280+E283</f>
        <v>13400.8</v>
      </c>
      <c r="F279" s="3">
        <f t="shared" si="106"/>
        <v>96.582342342342343</v>
      </c>
    </row>
    <row r="280" spans="1:6" ht="45" x14ac:dyDescent="0.2">
      <c r="A280" s="21" t="s">
        <v>180</v>
      </c>
      <c r="B280" s="20" t="s">
        <v>181</v>
      </c>
      <c r="C280" s="30"/>
      <c r="D280" s="11">
        <f t="shared" si="110"/>
        <v>13125</v>
      </c>
      <c r="E280" s="11">
        <f t="shared" si="110"/>
        <v>12667.8</v>
      </c>
      <c r="F280" s="3">
        <f t="shared" si="106"/>
        <v>96.516571428571424</v>
      </c>
    </row>
    <row r="281" spans="1:6" ht="30" x14ac:dyDescent="0.2">
      <c r="A281" s="6" t="s">
        <v>438</v>
      </c>
      <c r="B281" s="20" t="s">
        <v>181</v>
      </c>
      <c r="C281" s="5" t="s">
        <v>439</v>
      </c>
      <c r="D281" s="11">
        <f t="shared" ref="D281:E281" si="111">D282</f>
        <v>13125</v>
      </c>
      <c r="E281" s="11">
        <f t="shared" si="111"/>
        <v>12667.8</v>
      </c>
      <c r="F281" s="3">
        <f t="shared" si="106"/>
        <v>96.516571428571424</v>
      </c>
    </row>
    <row r="282" spans="1:6" x14ac:dyDescent="0.2">
      <c r="A282" s="6" t="s">
        <v>440</v>
      </c>
      <c r="B282" s="20" t="s">
        <v>181</v>
      </c>
      <c r="C282" s="5" t="s">
        <v>441</v>
      </c>
      <c r="D282" s="11">
        <f>Функциональная!F875</f>
        <v>13125</v>
      </c>
      <c r="E282" s="11">
        <f>Функциональная!G875</f>
        <v>12667.8</v>
      </c>
      <c r="F282" s="3">
        <f t="shared" si="106"/>
        <v>96.516571428571424</v>
      </c>
    </row>
    <row r="283" spans="1:6" ht="45" x14ac:dyDescent="0.2">
      <c r="A283" s="21" t="s">
        <v>182</v>
      </c>
      <c r="B283" s="20" t="s">
        <v>183</v>
      </c>
      <c r="C283" s="30"/>
      <c r="D283" s="11">
        <f t="shared" ref="D283:E283" si="112">D284</f>
        <v>750</v>
      </c>
      <c r="E283" s="11">
        <f t="shared" si="112"/>
        <v>733</v>
      </c>
      <c r="F283" s="3">
        <f t="shared" si="106"/>
        <v>97.733333333333334</v>
      </c>
    </row>
    <row r="284" spans="1:6" ht="30" x14ac:dyDescent="0.2">
      <c r="A284" s="6" t="s">
        <v>438</v>
      </c>
      <c r="B284" s="20" t="s">
        <v>183</v>
      </c>
      <c r="C284" s="12" t="s">
        <v>439</v>
      </c>
      <c r="D284" s="11">
        <f t="shared" ref="D284:E284" si="113">D285</f>
        <v>750</v>
      </c>
      <c r="E284" s="11">
        <f t="shared" si="113"/>
        <v>733</v>
      </c>
      <c r="F284" s="3">
        <f t="shared" si="106"/>
        <v>97.733333333333334</v>
      </c>
    </row>
    <row r="285" spans="1:6" x14ac:dyDescent="0.2">
      <c r="A285" s="6" t="s">
        <v>440</v>
      </c>
      <c r="B285" s="20" t="s">
        <v>183</v>
      </c>
      <c r="C285" s="12" t="s">
        <v>441</v>
      </c>
      <c r="D285" s="11">
        <f>Функциональная!F878</f>
        <v>750</v>
      </c>
      <c r="E285" s="11">
        <f>Функциональная!G878</f>
        <v>733</v>
      </c>
      <c r="F285" s="3">
        <f t="shared" si="106"/>
        <v>97.733333333333334</v>
      </c>
    </row>
    <row r="286" spans="1:6" x14ac:dyDescent="0.2">
      <c r="A286" s="21" t="s">
        <v>184</v>
      </c>
      <c r="B286" s="20" t="s">
        <v>185</v>
      </c>
      <c r="C286" s="30"/>
      <c r="D286" s="11">
        <f t="shared" ref="D286:E289" si="114">D287</f>
        <v>460.6</v>
      </c>
      <c r="E286" s="11">
        <f t="shared" si="114"/>
        <v>448.2</v>
      </c>
      <c r="F286" s="3">
        <f t="shared" si="106"/>
        <v>97.307859313938337</v>
      </c>
    </row>
    <row r="287" spans="1:6" ht="30" x14ac:dyDescent="0.2">
      <c r="A287" s="21" t="s">
        <v>186</v>
      </c>
      <c r="B287" s="20" t="s">
        <v>187</v>
      </c>
      <c r="C287" s="30"/>
      <c r="D287" s="11">
        <f t="shared" si="114"/>
        <v>460.6</v>
      </c>
      <c r="E287" s="11">
        <f t="shared" si="114"/>
        <v>448.2</v>
      </c>
      <c r="F287" s="3">
        <f t="shared" si="106"/>
        <v>97.307859313938337</v>
      </c>
    </row>
    <row r="288" spans="1:6" x14ac:dyDescent="0.2">
      <c r="A288" s="21" t="s">
        <v>188</v>
      </c>
      <c r="B288" s="20" t="s">
        <v>189</v>
      </c>
      <c r="C288" s="30"/>
      <c r="D288" s="32">
        <f t="shared" si="114"/>
        <v>460.6</v>
      </c>
      <c r="E288" s="32">
        <f t="shared" si="114"/>
        <v>448.2</v>
      </c>
      <c r="F288" s="3">
        <f t="shared" si="106"/>
        <v>97.307859313938337</v>
      </c>
    </row>
    <row r="289" spans="1:6" x14ac:dyDescent="0.2">
      <c r="A289" s="48" t="s">
        <v>408</v>
      </c>
      <c r="B289" s="20" t="s">
        <v>189</v>
      </c>
      <c r="C289" s="5" t="s">
        <v>409</v>
      </c>
      <c r="D289" s="32">
        <f t="shared" si="114"/>
        <v>460.6</v>
      </c>
      <c r="E289" s="32">
        <f t="shared" si="114"/>
        <v>448.2</v>
      </c>
      <c r="F289" s="3">
        <f t="shared" si="106"/>
        <v>97.307859313938337</v>
      </c>
    </row>
    <row r="290" spans="1:6" x14ac:dyDescent="0.2">
      <c r="A290" s="10" t="s">
        <v>410</v>
      </c>
      <c r="B290" s="20" t="s">
        <v>189</v>
      </c>
      <c r="C290" s="5" t="s">
        <v>411</v>
      </c>
      <c r="D290" s="32">
        <f>Функциональная!F850</f>
        <v>460.6</v>
      </c>
      <c r="E290" s="32">
        <f>Функциональная!G850</f>
        <v>448.2</v>
      </c>
      <c r="F290" s="3">
        <f t="shared" si="106"/>
        <v>97.307859313938337</v>
      </c>
    </row>
    <row r="291" spans="1:6" ht="30" x14ac:dyDescent="0.2">
      <c r="A291" s="21" t="s">
        <v>191</v>
      </c>
      <c r="B291" s="20" t="s">
        <v>192</v>
      </c>
      <c r="C291" s="30"/>
      <c r="D291" s="11">
        <f t="shared" ref="D291:E291" si="115">D292</f>
        <v>1251</v>
      </c>
      <c r="E291" s="11">
        <f t="shared" si="115"/>
        <v>1169.2</v>
      </c>
      <c r="F291" s="3">
        <f t="shared" si="106"/>
        <v>93.461231015187849</v>
      </c>
    </row>
    <row r="292" spans="1:6" ht="60" x14ac:dyDescent="0.2">
      <c r="A292" s="23" t="s">
        <v>193</v>
      </c>
      <c r="B292" s="20" t="s">
        <v>194</v>
      </c>
      <c r="C292" s="30"/>
      <c r="D292" s="11">
        <f t="shared" ref="D292:E294" si="116">D293</f>
        <v>1251</v>
      </c>
      <c r="E292" s="11">
        <f t="shared" si="116"/>
        <v>1169.2</v>
      </c>
      <c r="F292" s="3">
        <f t="shared" si="106"/>
        <v>93.461231015187849</v>
      </c>
    </row>
    <row r="293" spans="1:6" ht="45" x14ac:dyDescent="0.2">
      <c r="A293" s="21" t="s">
        <v>195</v>
      </c>
      <c r="B293" s="20" t="s">
        <v>196</v>
      </c>
      <c r="C293" s="30"/>
      <c r="D293" s="11">
        <f t="shared" si="116"/>
        <v>1251</v>
      </c>
      <c r="E293" s="11">
        <f t="shared" si="116"/>
        <v>1169.2</v>
      </c>
      <c r="F293" s="3">
        <f t="shared" si="106"/>
        <v>93.461231015187849</v>
      </c>
    </row>
    <row r="294" spans="1:6" x14ac:dyDescent="0.2">
      <c r="A294" s="48" t="s">
        <v>408</v>
      </c>
      <c r="B294" s="20" t="s">
        <v>196</v>
      </c>
      <c r="C294" s="5" t="s">
        <v>409</v>
      </c>
      <c r="D294" s="11">
        <f t="shared" si="116"/>
        <v>1251</v>
      </c>
      <c r="E294" s="11">
        <f t="shared" si="116"/>
        <v>1169.2</v>
      </c>
      <c r="F294" s="3">
        <f t="shared" si="106"/>
        <v>93.461231015187849</v>
      </c>
    </row>
    <row r="295" spans="1:6" x14ac:dyDescent="0.2">
      <c r="A295" s="10" t="s">
        <v>410</v>
      </c>
      <c r="B295" s="20" t="s">
        <v>196</v>
      </c>
      <c r="C295" s="5" t="s">
        <v>411</v>
      </c>
      <c r="D295" s="11">
        <f>Функциональная!F855</f>
        <v>1251</v>
      </c>
      <c r="E295" s="11">
        <f>Функциональная!G855</f>
        <v>1169.2</v>
      </c>
      <c r="F295" s="3">
        <f t="shared" si="106"/>
        <v>93.461231015187849</v>
      </c>
    </row>
    <row r="296" spans="1:6" ht="31.5" x14ac:dyDescent="0.25">
      <c r="A296" s="34" t="s">
        <v>197</v>
      </c>
      <c r="B296" s="45" t="s">
        <v>198</v>
      </c>
      <c r="C296" s="33"/>
      <c r="D296" s="9">
        <f>D306+D297</f>
        <v>230685.19999999998</v>
      </c>
      <c r="E296" s="9">
        <f>E306+E297</f>
        <v>184605.5</v>
      </c>
      <c r="F296" s="9">
        <f t="shared" si="106"/>
        <v>80.024856384371432</v>
      </c>
    </row>
    <row r="297" spans="1:6" x14ac:dyDescent="0.2">
      <c r="A297" s="21" t="s">
        <v>555</v>
      </c>
      <c r="B297" s="20" t="s">
        <v>556</v>
      </c>
      <c r="C297" s="5"/>
      <c r="D297" s="3">
        <f>D302+D298</f>
        <v>230053.19999999998</v>
      </c>
      <c r="E297" s="3">
        <f>E302+E298</f>
        <v>184007.8</v>
      </c>
      <c r="F297" s="3">
        <f t="shared" si="106"/>
        <v>79.984890451426011</v>
      </c>
    </row>
    <row r="298" spans="1:6" ht="45" x14ac:dyDescent="0.2">
      <c r="A298" s="21" t="s">
        <v>583</v>
      </c>
      <c r="B298" s="20" t="s">
        <v>584</v>
      </c>
      <c r="C298" s="5"/>
      <c r="D298" s="3">
        <f t="shared" ref="D298:E300" si="117">D299</f>
        <v>27498.5</v>
      </c>
      <c r="E298" s="3">
        <f t="shared" si="117"/>
        <v>27498</v>
      </c>
      <c r="F298" s="3">
        <f t="shared" si="106"/>
        <v>99.998181719002858</v>
      </c>
    </row>
    <row r="299" spans="1:6" x14ac:dyDescent="0.2">
      <c r="A299" s="21" t="s">
        <v>581</v>
      </c>
      <c r="B299" s="20" t="s">
        <v>582</v>
      </c>
      <c r="C299" s="5"/>
      <c r="D299" s="3">
        <f t="shared" si="117"/>
        <v>27498.5</v>
      </c>
      <c r="E299" s="3">
        <f t="shared" si="117"/>
        <v>27498</v>
      </c>
      <c r="F299" s="3">
        <f t="shared" si="106"/>
        <v>99.998181719002858</v>
      </c>
    </row>
    <row r="300" spans="1:6" ht="30" x14ac:dyDescent="0.2">
      <c r="A300" s="6" t="s">
        <v>438</v>
      </c>
      <c r="B300" s="20" t="s">
        <v>582</v>
      </c>
      <c r="C300" s="5" t="s">
        <v>439</v>
      </c>
      <c r="D300" s="3">
        <f t="shared" si="117"/>
        <v>27498.5</v>
      </c>
      <c r="E300" s="3">
        <f t="shared" si="117"/>
        <v>27498</v>
      </c>
      <c r="F300" s="3">
        <f t="shared" si="106"/>
        <v>99.998181719002858</v>
      </c>
    </row>
    <row r="301" spans="1:6" x14ac:dyDescent="0.2">
      <c r="A301" s="6" t="s">
        <v>440</v>
      </c>
      <c r="B301" s="20" t="s">
        <v>582</v>
      </c>
      <c r="C301" s="5" t="s">
        <v>441</v>
      </c>
      <c r="D301" s="3">
        <f>Функциональная!F427</f>
        <v>27498.5</v>
      </c>
      <c r="E301" s="3">
        <f>Функциональная!G427</f>
        <v>27498</v>
      </c>
      <c r="F301" s="3">
        <f t="shared" si="106"/>
        <v>99.998181719002858</v>
      </c>
    </row>
    <row r="302" spans="1:6" x14ac:dyDescent="0.2">
      <c r="A302" s="23" t="s">
        <v>557</v>
      </c>
      <c r="B302" s="20" t="s">
        <v>558</v>
      </c>
      <c r="C302" s="5"/>
      <c r="D302" s="3">
        <f t="shared" ref="D302:E304" si="118">D303</f>
        <v>202554.69999999998</v>
      </c>
      <c r="E302" s="3">
        <f t="shared" si="118"/>
        <v>156509.79999999999</v>
      </c>
      <c r="F302" s="3">
        <f t="shared" si="106"/>
        <v>77.267918246281127</v>
      </c>
    </row>
    <row r="303" spans="1:6" x14ac:dyDescent="0.2">
      <c r="A303" s="23" t="s">
        <v>559</v>
      </c>
      <c r="B303" s="20" t="s">
        <v>560</v>
      </c>
      <c r="C303" s="5"/>
      <c r="D303" s="3">
        <f t="shared" si="118"/>
        <v>202554.69999999998</v>
      </c>
      <c r="E303" s="3">
        <f t="shared" si="118"/>
        <v>156509.79999999999</v>
      </c>
      <c r="F303" s="3">
        <f t="shared" si="106"/>
        <v>77.267918246281127</v>
      </c>
    </row>
    <row r="304" spans="1:6" ht="30" x14ac:dyDescent="0.2">
      <c r="A304" s="6" t="s">
        <v>438</v>
      </c>
      <c r="B304" s="20" t="s">
        <v>560</v>
      </c>
      <c r="C304" s="5" t="s">
        <v>439</v>
      </c>
      <c r="D304" s="3">
        <f t="shared" si="118"/>
        <v>202554.69999999998</v>
      </c>
      <c r="E304" s="3">
        <f t="shared" si="118"/>
        <v>156509.79999999999</v>
      </c>
      <c r="F304" s="3">
        <f t="shared" si="106"/>
        <v>77.267918246281127</v>
      </c>
    </row>
    <row r="305" spans="1:6" x14ac:dyDescent="0.2">
      <c r="A305" s="6" t="s">
        <v>440</v>
      </c>
      <c r="B305" s="20" t="s">
        <v>560</v>
      </c>
      <c r="C305" s="5" t="s">
        <v>441</v>
      </c>
      <c r="D305" s="3">
        <f>Функциональная!F431</f>
        <v>202554.69999999998</v>
      </c>
      <c r="E305" s="3">
        <f>Функциональная!G431</f>
        <v>156509.79999999999</v>
      </c>
      <c r="F305" s="3">
        <f t="shared" si="106"/>
        <v>77.267918246281127</v>
      </c>
    </row>
    <row r="306" spans="1:6" x14ac:dyDescent="0.2">
      <c r="A306" s="21" t="s">
        <v>25</v>
      </c>
      <c r="B306" s="20" t="s">
        <v>199</v>
      </c>
      <c r="C306" s="30"/>
      <c r="D306" s="3">
        <f t="shared" ref="D306:E307" si="119">D307</f>
        <v>632.00000000000011</v>
      </c>
      <c r="E306" s="3">
        <f t="shared" si="119"/>
        <v>597.70000000000005</v>
      </c>
      <c r="F306" s="3">
        <f t="shared" si="106"/>
        <v>94.572784810126578</v>
      </c>
    </row>
    <row r="307" spans="1:6" ht="30" x14ac:dyDescent="0.2">
      <c r="A307" s="23" t="s">
        <v>190</v>
      </c>
      <c r="B307" s="20" t="s">
        <v>200</v>
      </c>
      <c r="C307" s="30"/>
      <c r="D307" s="3">
        <f t="shared" si="119"/>
        <v>632.00000000000011</v>
      </c>
      <c r="E307" s="3">
        <f t="shared" si="119"/>
        <v>597.70000000000005</v>
      </c>
      <c r="F307" s="3">
        <f t="shared" si="106"/>
        <v>94.572784810126578</v>
      </c>
    </row>
    <row r="308" spans="1:6" ht="30" x14ac:dyDescent="0.2">
      <c r="A308" s="23" t="s">
        <v>201</v>
      </c>
      <c r="B308" s="20" t="s">
        <v>202</v>
      </c>
      <c r="C308" s="30"/>
      <c r="D308" s="3">
        <f t="shared" ref="D308:E308" si="120">D309+D311</f>
        <v>632.00000000000011</v>
      </c>
      <c r="E308" s="3">
        <f t="shared" si="120"/>
        <v>597.70000000000005</v>
      </c>
      <c r="F308" s="3">
        <f t="shared" ref="F308:F366" si="121">E308/D308*100</f>
        <v>94.572784810126578</v>
      </c>
    </row>
    <row r="309" spans="1:6" ht="45" x14ac:dyDescent="0.2">
      <c r="A309" s="6" t="s">
        <v>390</v>
      </c>
      <c r="B309" s="20" t="s">
        <v>202</v>
      </c>
      <c r="C309" s="5" t="s">
        <v>391</v>
      </c>
      <c r="D309" s="3">
        <f t="shared" ref="D309:E309" si="122">D310</f>
        <v>593.50000000000011</v>
      </c>
      <c r="E309" s="3">
        <f t="shared" si="122"/>
        <v>590.5</v>
      </c>
      <c r="F309" s="3">
        <f t="shared" si="121"/>
        <v>99.494524010109501</v>
      </c>
    </row>
    <row r="310" spans="1:6" x14ac:dyDescent="0.2">
      <c r="A310" s="6" t="s">
        <v>392</v>
      </c>
      <c r="B310" s="20" t="s">
        <v>202</v>
      </c>
      <c r="C310" s="5" t="s">
        <v>393</v>
      </c>
      <c r="D310" s="3">
        <f>Функциональная!F513</f>
        <v>593.50000000000011</v>
      </c>
      <c r="E310" s="3">
        <f>Функциональная!G513</f>
        <v>590.5</v>
      </c>
      <c r="F310" s="3">
        <f t="shared" si="121"/>
        <v>99.494524010109501</v>
      </c>
    </row>
    <row r="311" spans="1:6" x14ac:dyDescent="0.2">
      <c r="A311" s="6" t="s">
        <v>394</v>
      </c>
      <c r="B311" s="20" t="s">
        <v>202</v>
      </c>
      <c r="C311" s="5" t="s">
        <v>395</v>
      </c>
      <c r="D311" s="3">
        <f t="shared" ref="D311:E311" si="123">D312</f>
        <v>38.5</v>
      </c>
      <c r="E311" s="3">
        <f t="shared" si="123"/>
        <v>7.2</v>
      </c>
      <c r="F311" s="3">
        <f t="shared" si="121"/>
        <v>18.7012987012987</v>
      </c>
    </row>
    <row r="312" spans="1:6" x14ac:dyDescent="0.2">
      <c r="A312" s="6" t="s">
        <v>396</v>
      </c>
      <c r="B312" s="20" t="s">
        <v>202</v>
      </c>
      <c r="C312" s="5" t="s">
        <v>397</v>
      </c>
      <c r="D312" s="3">
        <f>Функциональная!F515</f>
        <v>38.5</v>
      </c>
      <c r="E312" s="3">
        <f>Функциональная!G515</f>
        <v>7.2</v>
      </c>
      <c r="F312" s="3">
        <f t="shared" si="121"/>
        <v>18.7012987012987</v>
      </c>
    </row>
    <row r="313" spans="1:6" ht="15.75" x14ac:dyDescent="0.25">
      <c r="A313" s="34" t="s">
        <v>203</v>
      </c>
      <c r="B313" s="45" t="s">
        <v>204</v>
      </c>
      <c r="C313" s="33"/>
      <c r="D313" s="9">
        <f>D314</f>
        <v>25057</v>
      </c>
      <c r="E313" s="9">
        <f>E314</f>
        <v>23584.6</v>
      </c>
      <c r="F313" s="9">
        <f t="shared" si="121"/>
        <v>94.12379774115017</v>
      </c>
    </row>
    <row r="314" spans="1:6" x14ac:dyDescent="0.2">
      <c r="A314" s="21" t="s">
        <v>205</v>
      </c>
      <c r="B314" s="20" t="s">
        <v>206</v>
      </c>
      <c r="C314" s="30"/>
      <c r="D314" s="3">
        <f t="shared" ref="D314:E314" si="124">D315</f>
        <v>25057</v>
      </c>
      <c r="E314" s="3">
        <f t="shared" si="124"/>
        <v>23584.6</v>
      </c>
      <c r="F314" s="3">
        <f t="shared" si="121"/>
        <v>94.12379774115017</v>
      </c>
    </row>
    <row r="315" spans="1:6" ht="30" x14ac:dyDescent="0.2">
      <c r="A315" s="23" t="s">
        <v>207</v>
      </c>
      <c r="B315" s="20" t="s">
        <v>208</v>
      </c>
      <c r="C315" s="30"/>
      <c r="D315" s="3">
        <f t="shared" ref="D315:E316" si="125">D316</f>
        <v>25057</v>
      </c>
      <c r="E315" s="3">
        <f t="shared" si="125"/>
        <v>23584.6</v>
      </c>
      <c r="F315" s="3">
        <f t="shared" si="121"/>
        <v>94.12379774115017</v>
      </c>
    </row>
    <row r="316" spans="1:6" ht="60" x14ac:dyDescent="0.2">
      <c r="A316" s="23" t="s">
        <v>209</v>
      </c>
      <c r="B316" s="20" t="s">
        <v>210</v>
      </c>
      <c r="C316" s="30"/>
      <c r="D316" s="3">
        <f t="shared" si="125"/>
        <v>25057</v>
      </c>
      <c r="E316" s="3">
        <f t="shared" si="125"/>
        <v>23584.6</v>
      </c>
      <c r="F316" s="3">
        <f t="shared" si="121"/>
        <v>94.12379774115017</v>
      </c>
    </row>
    <row r="317" spans="1:6" x14ac:dyDescent="0.2">
      <c r="A317" s="6" t="s">
        <v>394</v>
      </c>
      <c r="B317" s="20" t="s">
        <v>210</v>
      </c>
      <c r="C317" s="5" t="s">
        <v>395</v>
      </c>
      <c r="D317" s="3">
        <f t="shared" ref="D317:E317" si="126">D318</f>
        <v>25057</v>
      </c>
      <c r="E317" s="3">
        <f t="shared" si="126"/>
        <v>23584.6</v>
      </c>
      <c r="F317" s="3">
        <f t="shared" si="121"/>
        <v>94.12379774115017</v>
      </c>
    </row>
    <row r="318" spans="1:6" x14ac:dyDescent="0.2">
      <c r="A318" s="6" t="s">
        <v>396</v>
      </c>
      <c r="B318" s="20" t="s">
        <v>210</v>
      </c>
      <c r="C318" s="5" t="s">
        <v>397</v>
      </c>
      <c r="D318" s="3">
        <f>Функциональная!F47+Функциональная!F376+Функциональная!F437+Функциональная!F926+Функциональная!F674</f>
        <v>25057</v>
      </c>
      <c r="E318" s="3">
        <f>Функциональная!G47+Функциональная!G376+Функциональная!G437+Функциональная!G926+Функциональная!G674</f>
        <v>23584.6</v>
      </c>
      <c r="F318" s="3">
        <f t="shared" si="121"/>
        <v>94.12379774115017</v>
      </c>
    </row>
    <row r="319" spans="1:6" ht="31.5" x14ac:dyDescent="0.25">
      <c r="A319" s="34" t="s">
        <v>213</v>
      </c>
      <c r="B319" s="45" t="s">
        <v>214</v>
      </c>
      <c r="C319" s="33"/>
      <c r="D319" s="35">
        <f>D320+D337+D342</f>
        <v>209335.30000000002</v>
      </c>
      <c r="E319" s="35">
        <f>E320+E337+E342</f>
        <v>203576.9</v>
      </c>
      <c r="F319" s="9">
        <f t="shared" si="121"/>
        <v>97.249197818045957</v>
      </c>
    </row>
    <row r="320" spans="1:6" x14ac:dyDescent="0.2">
      <c r="A320" s="21" t="s">
        <v>215</v>
      </c>
      <c r="B320" s="20" t="s">
        <v>216</v>
      </c>
      <c r="C320" s="30"/>
      <c r="D320" s="3">
        <f>D321+D331</f>
        <v>17010.2</v>
      </c>
      <c r="E320" s="3">
        <f>E321+E331</f>
        <v>15495.4</v>
      </c>
      <c r="F320" s="3">
        <f t="shared" si="121"/>
        <v>91.094754911758827</v>
      </c>
    </row>
    <row r="321" spans="1:6" ht="30" x14ac:dyDescent="0.2">
      <c r="A321" s="23" t="s">
        <v>217</v>
      </c>
      <c r="B321" s="20" t="s">
        <v>218</v>
      </c>
      <c r="C321" s="30"/>
      <c r="D321" s="3">
        <f t="shared" ref="D321:E321" si="127">D322+D325+D328</f>
        <v>16245.2</v>
      </c>
      <c r="E321" s="3">
        <f t="shared" si="127"/>
        <v>14780.4</v>
      </c>
      <c r="F321" s="3">
        <f t="shared" si="121"/>
        <v>90.983182724743301</v>
      </c>
    </row>
    <row r="322" spans="1:6" ht="30" x14ac:dyDescent="0.2">
      <c r="A322" s="25" t="s">
        <v>219</v>
      </c>
      <c r="B322" s="20" t="s">
        <v>220</v>
      </c>
      <c r="C322" s="30"/>
      <c r="D322" s="3">
        <f t="shared" ref="D322:E323" si="128">D323</f>
        <v>6850</v>
      </c>
      <c r="E322" s="3">
        <f t="shared" si="128"/>
        <v>6049.6</v>
      </c>
      <c r="F322" s="3">
        <f t="shared" si="121"/>
        <v>88.315328467153293</v>
      </c>
    </row>
    <row r="323" spans="1:6" x14ac:dyDescent="0.2">
      <c r="A323" s="6" t="s">
        <v>394</v>
      </c>
      <c r="B323" s="20" t="s">
        <v>220</v>
      </c>
      <c r="C323" s="5">
        <v>200</v>
      </c>
      <c r="D323" s="3">
        <f t="shared" si="128"/>
        <v>6850</v>
      </c>
      <c r="E323" s="3">
        <f t="shared" si="128"/>
        <v>6049.6</v>
      </c>
      <c r="F323" s="3">
        <f t="shared" si="121"/>
        <v>88.315328467153293</v>
      </c>
    </row>
    <row r="324" spans="1:6" x14ac:dyDescent="0.2">
      <c r="A324" s="6" t="s">
        <v>396</v>
      </c>
      <c r="B324" s="20" t="s">
        <v>220</v>
      </c>
      <c r="C324" s="5">
        <v>240</v>
      </c>
      <c r="D324" s="3">
        <f>Функциональная!F145</f>
        <v>6850</v>
      </c>
      <c r="E324" s="3">
        <f>Функциональная!G145</f>
        <v>6049.6</v>
      </c>
      <c r="F324" s="3">
        <f t="shared" si="121"/>
        <v>88.315328467153293</v>
      </c>
    </row>
    <row r="325" spans="1:6" x14ac:dyDescent="0.2">
      <c r="A325" s="21" t="s">
        <v>221</v>
      </c>
      <c r="B325" s="20" t="s">
        <v>222</v>
      </c>
      <c r="C325" s="30"/>
      <c r="D325" s="3">
        <f t="shared" ref="D325:E326" si="129">D326</f>
        <v>9095.2000000000007</v>
      </c>
      <c r="E325" s="3">
        <f t="shared" si="129"/>
        <v>8631.7999999999993</v>
      </c>
      <c r="F325" s="3">
        <f t="shared" si="121"/>
        <v>94.905004837716575</v>
      </c>
    </row>
    <row r="326" spans="1:6" x14ac:dyDescent="0.2">
      <c r="A326" s="6" t="s">
        <v>394</v>
      </c>
      <c r="B326" s="20" t="s">
        <v>222</v>
      </c>
      <c r="C326" s="5">
        <v>200</v>
      </c>
      <c r="D326" s="3">
        <f t="shared" si="129"/>
        <v>9095.2000000000007</v>
      </c>
      <c r="E326" s="3">
        <f t="shared" si="129"/>
        <v>8631.7999999999993</v>
      </c>
      <c r="F326" s="3">
        <f t="shared" si="121"/>
        <v>94.905004837716575</v>
      </c>
    </row>
    <row r="327" spans="1:6" x14ac:dyDescent="0.2">
      <c r="A327" s="6" t="s">
        <v>396</v>
      </c>
      <c r="B327" s="20" t="s">
        <v>222</v>
      </c>
      <c r="C327" s="5">
        <v>240</v>
      </c>
      <c r="D327" s="3">
        <f>Функциональная!F148</f>
        <v>9095.2000000000007</v>
      </c>
      <c r="E327" s="3">
        <f>Функциональная!G148</f>
        <v>8631.7999999999993</v>
      </c>
      <c r="F327" s="3">
        <f t="shared" si="121"/>
        <v>94.905004837716575</v>
      </c>
    </row>
    <row r="328" spans="1:6" x14ac:dyDescent="0.2">
      <c r="A328" s="21" t="s">
        <v>223</v>
      </c>
      <c r="B328" s="20" t="s">
        <v>224</v>
      </c>
      <c r="C328" s="30"/>
      <c r="D328" s="3">
        <f t="shared" ref="D328:E329" si="130">D329</f>
        <v>300</v>
      </c>
      <c r="E328" s="3">
        <f t="shared" si="130"/>
        <v>99</v>
      </c>
      <c r="F328" s="3">
        <f t="shared" si="121"/>
        <v>33</v>
      </c>
    </row>
    <row r="329" spans="1:6" x14ac:dyDescent="0.2">
      <c r="A329" s="6" t="s">
        <v>394</v>
      </c>
      <c r="B329" s="20" t="s">
        <v>224</v>
      </c>
      <c r="C329" s="5">
        <v>200</v>
      </c>
      <c r="D329" s="3">
        <f t="shared" si="130"/>
        <v>300</v>
      </c>
      <c r="E329" s="3">
        <f t="shared" si="130"/>
        <v>99</v>
      </c>
      <c r="F329" s="3">
        <f t="shared" si="121"/>
        <v>33</v>
      </c>
    </row>
    <row r="330" spans="1:6" x14ac:dyDescent="0.2">
      <c r="A330" s="6" t="s">
        <v>396</v>
      </c>
      <c r="B330" s="20" t="s">
        <v>224</v>
      </c>
      <c r="C330" s="5">
        <v>240</v>
      </c>
      <c r="D330" s="3">
        <f>Функциональная!F382</f>
        <v>300</v>
      </c>
      <c r="E330" s="3">
        <f>Функциональная!G382</f>
        <v>99</v>
      </c>
      <c r="F330" s="3">
        <f t="shared" si="121"/>
        <v>33</v>
      </c>
    </row>
    <row r="331" spans="1:6" ht="30" x14ac:dyDescent="0.2">
      <c r="A331" s="23" t="s">
        <v>541</v>
      </c>
      <c r="B331" s="20" t="s">
        <v>542</v>
      </c>
      <c r="C331" s="30"/>
      <c r="D331" s="3">
        <f>D332</f>
        <v>765</v>
      </c>
      <c r="E331" s="3">
        <f>E332</f>
        <v>715</v>
      </c>
      <c r="F331" s="3">
        <f t="shared" si="121"/>
        <v>93.464052287581694</v>
      </c>
    </row>
    <row r="332" spans="1:6" ht="30" x14ac:dyDescent="0.2">
      <c r="A332" s="23" t="s">
        <v>543</v>
      </c>
      <c r="B332" s="20" t="s">
        <v>544</v>
      </c>
      <c r="C332" s="30"/>
      <c r="D332" s="3">
        <f>D333+D335</f>
        <v>765</v>
      </c>
      <c r="E332" s="3">
        <f>E333+E335</f>
        <v>715</v>
      </c>
      <c r="F332" s="3">
        <f t="shared" si="121"/>
        <v>93.464052287581694</v>
      </c>
    </row>
    <row r="333" spans="1:6" ht="45" x14ac:dyDescent="0.2">
      <c r="A333" s="48" t="s">
        <v>390</v>
      </c>
      <c r="B333" s="20" t="s">
        <v>544</v>
      </c>
      <c r="C333" s="5" t="s">
        <v>391</v>
      </c>
      <c r="D333" s="3">
        <f>D334</f>
        <v>654</v>
      </c>
      <c r="E333" s="3">
        <f>E334</f>
        <v>653.70000000000005</v>
      </c>
      <c r="F333" s="3">
        <f t="shared" si="121"/>
        <v>99.954128440366986</v>
      </c>
    </row>
    <row r="334" spans="1:6" x14ac:dyDescent="0.2">
      <c r="A334" s="48" t="s">
        <v>392</v>
      </c>
      <c r="B334" s="20" t="s">
        <v>544</v>
      </c>
      <c r="C334" s="5" t="s">
        <v>393</v>
      </c>
      <c r="D334" s="3">
        <f>Функциональная!F152</f>
        <v>654</v>
      </c>
      <c r="E334" s="3">
        <f>Функциональная!G152</f>
        <v>653.70000000000005</v>
      </c>
      <c r="F334" s="3">
        <f t="shared" si="121"/>
        <v>99.954128440366986</v>
      </c>
    </row>
    <row r="335" spans="1:6" x14ac:dyDescent="0.2">
      <c r="A335" s="6" t="s">
        <v>394</v>
      </c>
      <c r="B335" s="20" t="s">
        <v>544</v>
      </c>
      <c r="C335" s="5">
        <v>200</v>
      </c>
      <c r="D335" s="3">
        <f>D336</f>
        <v>111</v>
      </c>
      <c r="E335" s="3">
        <f>E336</f>
        <v>61.3</v>
      </c>
      <c r="F335" s="3">
        <f t="shared" si="121"/>
        <v>55.22522522522523</v>
      </c>
    </row>
    <row r="336" spans="1:6" x14ac:dyDescent="0.2">
      <c r="A336" s="6" t="s">
        <v>396</v>
      </c>
      <c r="B336" s="20" t="s">
        <v>544</v>
      </c>
      <c r="C336" s="5">
        <v>240</v>
      </c>
      <c r="D336" s="3">
        <f>Функциональная!F154</f>
        <v>111</v>
      </c>
      <c r="E336" s="3">
        <f>Функциональная!G154</f>
        <v>61.3</v>
      </c>
      <c r="F336" s="3">
        <f t="shared" si="121"/>
        <v>55.22522522522523</v>
      </c>
    </row>
    <row r="337" spans="1:6" x14ac:dyDescent="0.2">
      <c r="A337" s="21" t="s">
        <v>225</v>
      </c>
      <c r="B337" s="20" t="s">
        <v>226</v>
      </c>
      <c r="C337" s="30"/>
      <c r="D337" s="3">
        <f t="shared" ref="D337:E337" si="131">D338</f>
        <v>22660.400000000001</v>
      </c>
      <c r="E337" s="3">
        <f t="shared" si="131"/>
        <v>22386.5</v>
      </c>
      <c r="F337" s="3">
        <f t="shared" si="121"/>
        <v>98.79128347248944</v>
      </c>
    </row>
    <row r="338" spans="1:6" x14ac:dyDescent="0.2">
      <c r="A338" s="23" t="s">
        <v>227</v>
      </c>
      <c r="B338" s="20" t="s">
        <v>228</v>
      </c>
      <c r="C338" s="30"/>
      <c r="D338" s="3">
        <f t="shared" ref="D338:E339" si="132">D339</f>
        <v>22660.400000000001</v>
      </c>
      <c r="E338" s="3">
        <f t="shared" si="132"/>
        <v>22386.5</v>
      </c>
      <c r="F338" s="3">
        <f t="shared" si="121"/>
        <v>98.79128347248944</v>
      </c>
    </row>
    <row r="339" spans="1:6" x14ac:dyDescent="0.2">
      <c r="A339" s="21" t="s">
        <v>229</v>
      </c>
      <c r="B339" s="20" t="s">
        <v>230</v>
      </c>
      <c r="C339" s="30"/>
      <c r="D339" s="3">
        <f t="shared" si="132"/>
        <v>22660.400000000001</v>
      </c>
      <c r="E339" s="3">
        <f t="shared" si="132"/>
        <v>22386.5</v>
      </c>
      <c r="F339" s="3">
        <f t="shared" si="121"/>
        <v>98.79128347248944</v>
      </c>
    </row>
    <row r="340" spans="1:6" x14ac:dyDescent="0.2">
      <c r="A340" s="4" t="s">
        <v>485</v>
      </c>
      <c r="B340" s="20" t="s">
        <v>230</v>
      </c>
      <c r="C340" s="5" t="s">
        <v>486</v>
      </c>
      <c r="D340" s="3">
        <f t="shared" ref="D340:E340" si="133">D341</f>
        <v>22660.400000000001</v>
      </c>
      <c r="E340" s="3">
        <f t="shared" si="133"/>
        <v>22386.5</v>
      </c>
      <c r="F340" s="3">
        <f t="shared" si="121"/>
        <v>98.79128347248944</v>
      </c>
    </row>
    <row r="341" spans="1:6" x14ac:dyDescent="0.2">
      <c r="A341" s="4" t="s">
        <v>473</v>
      </c>
      <c r="B341" s="20" t="s">
        <v>230</v>
      </c>
      <c r="C341" s="5" t="s">
        <v>474</v>
      </c>
      <c r="D341" s="3">
        <f>Функциональная!F950</f>
        <v>22660.400000000001</v>
      </c>
      <c r="E341" s="3">
        <f>Функциональная!G950</f>
        <v>22386.5</v>
      </c>
      <c r="F341" s="3">
        <f t="shared" si="121"/>
        <v>98.79128347248944</v>
      </c>
    </row>
    <row r="342" spans="1:6" x14ac:dyDescent="0.2">
      <c r="A342" s="21" t="s">
        <v>231</v>
      </c>
      <c r="B342" s="20" t="s">
        <v>232</v>
      </c>
      <c r="C342" s="30"/>
      <c r="D342" s="3">
        <f t="shared" ref="D342:E342" si="134">D343</f>
        <v>169664.7</v>
      </c>
      <c r="E342" s="3">
        <f t="shared" si="134"/>
        <v>165695</v>
      </c>
      <c r="F342" s="3">
        <f t="shared" si="121"/>
        <v>97.660267574810774</v>
      </c>
    </row>
    <row r="343" spans="1:6" ht="30" x14ac:dyDescent="0.2">
      <c r="A343" s="21" t="s">
        <v>27</v>
      </c>
      <c r="B343" s="20" t="s">
        <v>233</v>
      </c>
      <c r="C343" s="30"/>
      <c r="D343" s="3">
        <f>D344+D347+D354+D361+D372+D381+D368</f>
        <v>169664.7</v>
      </c>
      <c r="E343" s="3">
        <f>E344+E347+E354+E361+E372+E381+E368</f>
        <v>165695</v>
      </c>
      <c r="F343" s="3">
        <f t="shared" si="121"/>
        <v>97.660267574810774</v>
      </c>
    </row>
    <row r="344" spans="1:6" x14ac:dyDescent="0.2">
      <c r="A344" s="21" t="s">
        <v>234</v>
      </c>
      <c r="B344" s="20" t="s">
        <v>235</v>
      </c>
      <c r="C344" s="30"/>
      <c r="D344" s="3">
        <f t="shared" ref="D344:E344" si="135">D345</f>
        <v>2469.4</v>
      </c>
      <c r="E344" s="3">
        <f t="shared" si="135"/>
        <v>2428.6</v>
      </c>
      <c r="F344" s="3">
        <f t="shared" si="121"/>
        <v>98.347776787883689</v>
      </c>
    </row>
    <row r="345" spans="1:6" ht="45" x14ac:dyDescent="0.2">
      <c r="A345" s="6" t="s">
        <v>390</v>
      </c>
      <c r="B345" s="20" t="s">
        <v>235</v>
      </c>
      <c r="C345" s="5" t="s">
        <v>391</v>
      </c>
      <c r="D345" s="3">
        <f t="shared" ref="D345:E345" si="136">D346</f>
        <v>2469.4</v>
      </c>
      <c r="E345" s="3">
        <f t="shared" si="136"/>
        <v>2428.6</v>
      </c>
      <c r="F345" s="3">
        <f t="shared" si="121"/>
        <v>98.347776787883689</v>
      </c>
    </row>
    <row r="346" spans="1:6" x14ac:dyDescent="0.2">
      <c r="A346" s="6" t="s">
        <v>392</v>
      </c>
      <c r="B346" s="20" t="s">
        <v>235</v>
      </c>
      <c r="C346" s="5" t="s">
        <v>393</v>
      </c>
      <c r="D346" s="3">
        <f>Функциональная!F19</f>
        <v>2469.4</v>
      </c>
      <c r="E346" s="3">
        <f>Функциональная!G19</f>
        <v>2428.6</v>
      </c>
      <c r="F346" s="3">
        <f t="shared" si="121"/>
        <v>98.347776787883689</v>
      </c>
    </row>
    <row r="347" spans="1:6" x14ac:dyDescent="0.2">
      <c r="A347" s="21" t="s">
        <v>236</v>
      </c>
      <c r="B347" s="20" t="s">
        <v>237</v>
      </c>
      <c r="C347" s="30"/>
      <c r="D347" s="3">
        <f t="shared" ref="D347:E347" si="137">D348+D350+D352</f>
        <v>89567.6</v>
      </c>
      <c r="E347" s="3">
        <f t="shared" si="137"/>
        <v>87885.000000000015</v>
      </c>
      <c r="F347" s="3">
        <f t="shared" si="121"/>
        <v>98.121418905943685</v>
      </c>
    </row>
    <row r="348" spans="1:6" ht="45" x14ac:dyDescent="0.2">
      <c r="A348" s="6" t="s">
        <v>390</v>
      </c>
      <c r="B348" s="20" t="s">
        <v>237</v>
      </c>
      <c r="C348" s="5" t="s">
        <v>391</v>
      </c>
      <c r="D348" s="3">
        <f t="shared" ref="D348:E348" si="138">D349</f>
        <v>77476.2</v>
      </c>
      <c r="E348" s="3">
        <f t="shared" si="138"/>
        <v>77145.8</v>
      </c>
      <c r="F348" s="3">
        <f t="shared" si="121"/>
        <v>99.57354645684741</v>
      </c>
    </row>
    <row r="349" spans="1:6" x14ac:dyDescent="0.2">
      <c r="A349" s="6" t="s">
        <v>392</v>
      </c>
      <c r="B349" s="20" t="s">
        <v>237</v>
      </c>
      <c r="C349" s="5" t="s">
        <v>393</v>
      </c>
      <c r="D349" s="3">
        <f>Функциональная!F53</f>
        <v>77476.2</v>
      </c>
      <c r="E349" s="3">
        <f>Функциональная!G53</f>
        <v>77145.8</v>
      </c>
      <c r="F349" s="3">
        <f t="shared" si="121"/>
        <v>99.57354645684741</v>
      </c>
    </row>
    <row r="350" spans="1:6" x14ac:dyDescent="0.2">
      <c r="A350" s="6" t="s">
        <v>394</v>
      </c>
      <c r="B350" s="20" t="s">
        <v>237</v>
      </c>
      <c r="C350" s="5" t="s">
        <v>395</v>
      </c>
      <c r="D350" s="3">
        <f t="shared" ref="D350:E350" si="139">D351</f>
        <v>10317.799999999999</v>
      </c>
      <c r="E350" s="3">
        <f t="shared" si="139"/>
        <v>9256.6</v>
      </c>
      <c r="F350" s="3">
        <f t="shared" si="121"/>
        <v>89.714861695322654</v>
      </c>
    </row>
    <row r="351" spans="1:6" x14ac:dyDescent="0.2">
      <c r="A351" s="6" t="s">
        <v>396</v>
      </c>
      <c r="B351" s="20" t="s">
        <v>237</v>
      </c>
      <c r="C351" s="5" t="s">
        <v>397</v>
      </c>
      <c r="D351" s="3">
        <f>Функциональная!F55</f>
        <v>10317.799999999999</v>
      </c>
      <c r="E351" s="3">
        <f>Функциональная!G55</f>
        <v>9256.6</v>
      </c>
      <c r="F351" s="3">
        <f t="shared" si="121"/>
        <v>89.714861695322654</v>
      </c>
    </row>
    <row r="352" spans="1:6" x14ac:dyDescent="0.2">
      <c r="A352" s="6" t="s">
        <v>398</v>
      </c>
      <c r="B352" s="20" t="s">
        <v>237</v>
      </c>
      <c r="C352" s="5" t="s">
        <v>399</v>
      </c>
      <c r="D352" s="3">
        <f t="shared" ref="D352:E352" si="140">D353</f>
        <v>1773.6</v>
      </c>
      <c r="E352" s="3">
        <f t="shared" si="140"/>
        <v>1482.6</v>
      </c>
      <c r="F352" s="3">
        <f t="shared" si="121"/>
        <v>83.592692828146141</v>
      </c>
    </row>
    <row r="353" spans="1:6" x14ac:dyDescent="0.2">
      <c r="A353" s="48" t="s">
        <v>400</v>
      </c>
      <c r="B353" s="20" t="s">
        <v>237</v>
      </c>
      <c r="C353" s="5" t="s">
        <v>401</v>
      </c>
      <c r="D353" s="3">
        <f>Функциональная!F57</f>
        <v>1773.6</v>
      </c>
      <c r="E353" s="3">
        <f>Функциональная!G57</f>
        <v>1482.6</v>
      </c>
      <c r="F353" s="3">
        <f t="shared" si="121"/>
        <v>83.592692828146141</v>
      </c>
    </row>
    <row r="354" spans="1:6" x14ac:dyDescent="0.2">
      <c r="A354" s="21" t="s">
        <v>29</v>
      </c>
      <c r="B354" s="20" t="s">
        <v>238</v>
      </c>
      <c r="C354" s="30"/>
      <c r="D354" s="3">
        <f t="shared" ref="D354:E354" si="141">D355+D357+D359</f>
        <v>12913.5</v>
      </c>
      <c r="E354" s="3">
        <f t="shared" si="141"/>
        <v>12678</v>
      </c>
      <c r="F354" s="3">
        <f t="shared" si="121"/>
        <v>98.176327099546995</v>
      </c>
    </row>
    <row r="355" spans="1:6" ht="45" x14ac:dyDescent="0.2">
      <c r="A355" s="6" t="s">
        <v>390</v>
      </c>
      <c r="B355" s="20" t="s">
        <v>238</v>
      </c>
      <c r="C355" s="5" t="s">
        <v>391</v>
      </c>
      <c r="D355" s="3">
        <f t="shared" ref="D355:E355" si="142">D356</f>
        <v>12483.8</v>
      </c>
      <c r="E355" s="3">
        <f t="shared" si="142"/>
        <v>12299</v>
      </c>
      <c r="F355" s="3">
        <f t="shared" si="121"/>
        <v>98.519681507233386</v>
      </c>
    </row>
    <row r="356" spans="1:6" x14ac:dyDescent="0.2">
      <c r="A356" s="6" t="s">
        <v>392</v>
      </c>
      <c r="B356" s="20" t="s">
        <v>238</v>
      </c>
      <c r="C356" s="5" t="s">
        <v>393</v>
      </c>
      <c r="D356" s="3">
        <f>Функциональная!F159</f>
        <v>12483.8</v>
      </c>
      <c r="E356" s="3">
        <f>Функциональная!G159</f>
        <v>12299</v>
      </c>
      <c r="F356" s="3">
        <f t="shared" si="121"/>
        <v>98.519681507233386</v>
      </c>
    </row>
    <row r="357" spans="1:6" x14ac:dyDescent="0.2">
      <c r="A357" s="6" t="s">
        <v>394</v>
      </c>
      <c r="B357" s="20" t="s">
        <v>238</v>
      </c>
      <c r="C357" s="5" t="s">
        <v>395</v>
      </c>
      <c r="D357" s="3">
        <f t="shared" ref="D357:E357" si="143">D358</f>
        <v>321.70000000000005</v>
      </c>
      <c r="E357" s="3">
        <f t="shared" si="143"/>
        <v>271.39999999999998</v>
      </c>
      <c r="F357" s="3">
        <f t="shared" si="121"/>
        <v>84.364314578800105</v>
      </c>
    </row>
    <row r="358" spans="1:6" x14ac:dyDescent="0.2">
      <c r="A358" s="6" t="s">
        <v>396</v>
      </c>
      <c r="B358" s="20" t="s">
        <v>238</v>
      </c>
      <c r="C358" s="5" t="s">
        <v>397</v>
      </c>
      <c r="D358" s="3">
        <f>Функциональная!F161</f>
        <v>321.70000000000005</v>
      </c>
      <c r="E358" s="3">
        <f>Функциональная!G161</f>
        <v>271.39999999999998</v>
      </c>
      <c r="F358" s="3">
        <f t="shared" si="121"/>
        <v>84.364314578800105</v>
      </c>
    </row>
    <row r="359" spans="1:6" x14ac:dyDescent="0.2">
      <c r="A359" s="6" t="s">
        <v>398</v>
      </c>
      <c r="B359" s="20" t="s">
        <v>238</v>
      </c>
      <c r="C359" s="5" t="s">
        <v>399</v>
      </c>
      <c r="D359" s="3">
        <f t="shared" ref="D359:E359" si="144">D360</f>
        <v>108</v>
      </c>
      <c r="E359" s="3">
        <f t="shared" si="144"/>
        <v>107.6</v>
      </c>
      <c r="F359" s="3">
        <f t="shared" si="121"/>
        <v>99.629629629629619</v>
      </c>
    </row>
    <row r="360" spans="1:6" x14ac:dyDescent="0.2">
      <c r="A360" s="48" t="s">
        <v>400</v>
      </c>
      <c r="B360" s="20" t="s">
        <v>238</v>
      </c>
      <c r="C360" s="5" t="s">
        <v>401</v>
      </c>
      <c r="D360" s="3">
        <f>Функциональная!F163</f>
        <v>108</v>
      </c>
      <c r="E360" s="3">
        <f>Функциональная!G163</f>
        <v>107.6</v>
      </c>
      <c r="F360" s="3">
        <f t="shared" si="121"/>
        <v>99.629629629629619</v>
      </c>
    </row>
    <row r="361" spans="1:6" x14ac:dyDescent="0.2">
      <c r="A361" s="25" t="s">
        <v>239</v>
      </c>
      <c r="B361" s="41" t="s">
        <v>240</v>
      </c>
      <c r="C361" s="30"/>
      <c r="D361" s="3">
        <f t="shared" ref="D361:E361" si="145">D362+D364+D366</f>
        <v>12242</v>
      </c>
      <c r="E361" s="3">
        <f t="shared" si="145"/>
        <v>12172.699999999999</v>
      </c>
      <c r="F361" s="3">
        <f t="shared" si="121"/>
        <v>99.433916026793</v>
      </c>
    </row>
    <row r="362" spans="1:6" ht="45" x14ac:dyDescent="0.2">
      <c r="A362" s="6" t="s">
        <v>390</v>
      </c>
      <c r="B362" s="20" t="s">
        <v>240</v>
      </c>
      <c r="C362" s="5" t="s">
        <v>391</v>
      </c>
      <c r="D362" s="3">
        <f t="shared" ref="D362:E362" si="146">D363</f>
        <v>11405.3</v>
      </c>
      <c r="E362" s="3">
        <f t="shared" si="146"/>
        <v>11354.8</v>
      </c>
      <c r="F362" s="3">
        <f t="shared" si="121"/>
        <v>99.557223396140387</v>
      </c>
    </row>
    <row r="363" spans="1:6" x14ac:dyDescent="0.2">
      <c r="A363" s="6" t="s">
        <v>392</v>
      </c>
      <c r="B363" s="20" t="s">
        <v>240</v>
      </c>
      <c r="C363" s="5" t="s">
        <v>393</v>
      </c>
      <c r="D363" s="3">
        <f>Функциональная!F83</f>
        <v>11405.3</v>
      </c>
      <c r="E363" s="3">
        <f>Функциональная!G83</f>
        <v>11354.8</v>
      </c>
      <c r="F363" s="3">
        <f t="shared" si="121"/>
        <v>99.557223396140387</v>
      </c>
    </row>
    <row r="364" spans="1:6" x14ac:dyDescent="0.2">
      <c r="A364" s="6" t="s">
        <v>394</v>
      </c>
      <c r="B364" s="20" t="s">
        <v>240</v>
      </c>
      <c r="C364" s="5" t="s">
        <v>395</v>
      </c>
      <c r="D364" s="3">
        <f t="shared" ref="D364:E364" si="147">D365</f>
        <v>831.2</v>
      </c>
      <c r="E364" s="3">
        <f t="shared" si="147"/>
        <v>812.4</v>
      </c>
      <c r="F364" s="3">
        <f t="shared" si="121"/>
        <v>97.738209817131846</v>
      </c>
    </row>
    <row r="365" spans="1:6" x14ac:dyDescent="0.2">
      <c r="A365" s="6" t="s">
        <v>396</v>
      </c>
      <c r="B365" s="20" t="s">
        <v>240</v>
      </c>
      <c r="C365" s="5" t="s">
        <v>397</v>
      </c>
      <c r="D365" s="3">
        <f>Функциональная!F85</f>
        <v>831.2</v>
      </c>
      <c r="E365" s="3">
        <f>Функциональная!G85</f>
        <v>812.4</v>
      </c>
      <c r="F365" s="3">
        <f t="shared" si="121"/>
        <v>97.738209817131846</v>
      </c>
    </row>
    <row r="366" spans="1:6" x14ac:dyDescent="0.2">
      <c r="A366" s="6" t="s">
        <v>398</v>
      </c>
      <c r="B366" s="20" t="s">
        <v>240</v>
      </c>
      <c r="C366" s="5" t="s">
        <v>399</v>
      </c>
      <c r="D366" s="3">
        <f t="shared" ref="D366:E366" si="148">D367</f>
        <v>5.5</v>
      </c>
      <c r="E366" s="3">
        <f t="shared" si="148"/>
        <v>5.5</v>
      </c>
      <c r="F366" s="3">
        <f t="shared" si="121"/>
        <v>100</v>
      </c>
    </row>
    <row r="367" spans="1:6" x14ac:dyDescent="0.2">
      <c r="A367" s="48" t="s">
        <v>400</v>
      </c>
      <c r="B367" s="20" t="s">
        <v>240</v>
      </c>
      <c r="C367" s="5" t="s">
        <v>401</v>
      </c>
      <c r="D367" s="3">
        <f>Функциональная!F87</f>
        <v>5.5</v>
      </c>
      <c r="E367" s="3">
        <f>Функциональная!G87</f>
        <v>5.5</v>
      </c>
      <c r="F367" s="3">
        <f t="shared" ref="F367:F427" si="149">E367/D367*100</f>
        <v>100</v>
      </c>
    </row>
    <row r="368" spans="1:6" x14ac:dyDescent="0.2">
      <c r="A368" s="25" t="s">
        <v>245</v>
      </c>
      <c r="B368" s="41" t="s">
        <v>246</v>
      </c>
      <c r="C368" s="30"/>
      <c r="D368" s="32">
        <f t="shared" ref="D368:E368" si="150">D369</f>
        <v>559.20000000000005</v>
      </c>
      <c r="E368" s="32">
        <f t="shared" si="150"/>
        <v>470.5</v>
      </c>
      <c r="F368" s="3">
        <f t="shared" si="149"/>
        <v>84.138054363376241</v>
      </c>
    </row>
    <row r="369" spans="1:6" x14ac:dyDescent="0.2">
      <c r="A369" s="6" t="s">
        <v>398</v>
      </c>
      <c r="B369" s="41" t="s">
        <v>246</v>
      </c>
      <c r="C369" s="5" t="s">
        <v>399</v>
      </c>
      <c r="D369" s="3">
        <f t="shared" ref="D369:E369" si="151">D370+D371</f>
        <v>559.20000000000005</v>
      </c>
      <c r="E369" s="3">
        <f t="shared" si="151"/>
        <v>470.5</v>
      </c>
      <c r="F369" s="3">
        <f t="shared" si="149"/>
        <v>84.138054363376241</v>
      </c>
    </row>
    <row r="370" spans="1:6" x14ac:dyDescent="0.2">
      <c r="A370" s="48" t="s">
        <v>400</v>
      </c>
      <c r="B370" s="41" t="s">
        <v>246</v>
      </c>
      <c r="C370" s="5" t="s">
        <v>401</v>
      </c>
      <c r="D370" s="3">
        <f>Функциональная!F166</f>
        <v>470.6</v>
      </c>
      <c r="E370" s="3">
        <f>Функциональная!G166</f>
        <v>470.5</v>
      </c>
      <c r="F370" s="3">
        <f t="shared" si="149"/>
        <v>99.978750531236713</v>
      </c>
    </row>
    <row r="371" spans="1:6" ht="30" x14ac:dyDescent="0.2">
      <c r="A371" s="6" t="s">
        <v>495</v>
      </c>
      <c r="B371" s="41" t="s">
        <v>246</v>
      </c>
      <c r="C371" s="5" t="s">
        <v>494</v>
      </c>
      <c r="D371" s="3">
        <f>Функциональная!F167</f>
        <v>88.6</v>
      </c>
      <c r="E371" s="3">
        <f>Функциональная!G167</f>
        <v>0</v>
      </c>
      <c r="F371" s="3">
        <f t="shared" si="149"/>
        <v>0</v>
      </c>
    </row>
    <row r="372" spans="1:6" ht="30" x14ac:dyDescent="0.2">
      <c r="A372" s="25" t="s">
        <v>241</v>
      </c>
      <c r="B372" s="41" t="s">
        <v>242</v>
      </c>
      <c r="C372" s="30"/>
      <c r="D372" s="3">
        <f>D373+D375+D379+D377</f>
        <v>39643</v>
      </c>
      <c r="E372" s="3">
        <f>E373+E375+E379+E377</f>
        <v>39035.399999999994</v>
      </c>
      <c r="F372" s="3">
        <f t="shared" si="149"/>
        <v>98.467320838483445</v>
      </c>
    </row>
    <row r="373" spans="1:6" ht="45" x14ac:dyDescent="0.2">
      <c r="A373" s="6" t="s">
        <v>390</v>
      </c>
      <c r="B373" s="41" t="s">
        <v>242</v>
      </c>
      <c r="C373" s="5" t="s">
        <v>391</v>
      </c>
      <c r="D373" s="3">
        <f t="shared" ref="D373:E373" si="152">D374</f>
        <v>37873.4</v>
      </c>
      <c r="E373" s="3">
        <f t="shared" si="152"/>
        <v>37660.199999999997</v>
      </c>
      <c r="F373" s="3">
        <f t="shared" si="149"/>
        <v>99.437071929111184</v>
      </c>
    </row>
    <row r="374" spans="1:6" x14ac:dyDescent="0.2">
      <c r="A374" s="48" t="s">
        <v>417</v>
      </c>
      <c r="B374" s="41" t="s">
        <v>242</v>
      </c>
      <c r="C374" s="5" t="s">
        <v>385</v>
      </c>
      <c r="D374" s="3">
        <f>Функциональная!F170</f>
        <v>37873.4</v>
      </c>
      <c r="E374" s="3">
        <f>Функциональная!G170</f>
        <v>37660.199999999997</v>
      </c>
      <c r="F374" s="3">
        <f t="shared" si="149"/>
        <v>99.437071929111184</v>
      </c>
    </row>
    <row r="375" spans="1:6" x14ac:dyDescent="0.2">
      <c r="A375" s="6" t="s">
        <v>394</v>
      </c>
      <c r="B375" s="41" t="s">
        <v>242</v>
      </c>
      <c r="C375" s="5" t="s">
        <v>395</v>
      </c>
      <c r="D375" s="3">
        <f t="shared" ref="D375:E375" si="153">D376</f>
        <v>1393.1</v>
      </c>
      <c r="E375" s="3">
        <f t="shared" si="153"/>
        <v>1211.4000000000001</v>
      </c>
      <c r="F375" s="3">
        <f t="shared" si="149"/>
        <v>86.95714593352956</v>
      </c>
    </row>
    <row r="376" spans="1:6" x14ac:dyDescent="0.2">
      <c r="A376" s="6" t="s">
        <v>396</v>
      </c>
      <c r="B376" s="41" t="s">
        <v>242</v>
      </c>
      <c r="C376" s="5" t="s">
        <v>397</v>
      </c>
      <c r="D376" s="3">
        <f>Функциональная!F172</f>
        <v>1393.1</v>
      </c>
      <c r="E376" s="3">
        <f>Функциональная!G172</f>
        <v>1211.4000000000001</v>
      </c>
      <c r="F376" s="3">
        <f t="shared" si="149"/>
        <v>86.95714593352956</v>
      </c>
    </row>
    <row r="377" spans="1:6" x14ac:dyDescent="0.2">
      <c r="A377" s="48" t="s">
        <v>408</v>
      </c>
      <c r="B377" s="41" t="s">
        <v>242</v>
      </c>
      <c r="C377" s="5" t="s">
        <v>409</v>
      </c>
      <c r="D377" s="3">
        <f>D378</f>
        <v>34.6</v>
      </c>
      <c r="E377" s="3">
        <f>E378</f>
        <v>34.6</v>
      </c>
      <c r="F377" s="3">
        <f t="shared" si="149"/>
        <v>100</v>
      </c>
    </row>
    <row r="378" spans="1:6" x14ac:dyDescent="0.2">
      <c r="A378" s="10" t="s">
        <v>410</v>
      </c>
      <c r="B378" s="41" t="s">
        <v>242</v>
      </c>
      <c r="C378" s="5" t="s">
        <v>411</v>
      </c>
      <c r="D378" s="3">
        <f>Функциональная!F174</f>
        <v>34.6</v>
      </c>
      <c r="E378" s="3">
        <f>Функциональная!G174</f>
        <v>34.6</v>
      </c>
      <c r="F378" s="3">
        <f t="shared" si="149"/>
        <v>100</v>
      </c>
    </row>
    <row r="379" spans="1:6" x14ac:dyDescent="0.2">
      <c r="A379" s="6" t="s">
        <v>398</v>
      </c>
      <c r="B379" s="41" t="s">
        <v>242</v>
      </c>
      <c r="C379" s="5" t="s">
        <v>399</v>
      </c>
      <c r="D379" s="3">
        <f t="shared" ref="D379:E379" si="154">D380</f>
        <v>341.9</v>
      </c>
      <c r="E379" s="3">
        <f t="shared" si="154"/>
        <v>129.19999999999999</v>
      </c>
      <c r="F379" s="3">
        <f t="shared" si="149"/>
        <v>37.78882714243931</v>
      </c>
    </row>
    <row r="380" spans="1:6" x14ac:dyDescent="0.2">
      <c r="A380" s="48" t="s">
        <v>400</v>
      </c>
      <c r="B380" s="41" t="s">
        <v>242</v>
      </c>
      <c r="C380" s="5" t="s">
        <v>401</v>
      </c>
      <c r="D380" s="3">
        <f>Функциональная!F176</f>
        <v>341.9</v>
      </c>
      <c r="E380" s="3">
        <f>Функциональная!G176</f>
        <v>129.19999999999999</v>
      </c>
      <c r="F380" s="3">
        <f t="shared" si="149"/>
        <v>37.78882714243931</v>
      </c>
    </row>
    <row r="381" spans="1:6" ht="30" x14ac:dyDescent="0.2">
      <c r="A381" s="25" t="s">
        <v>243</v>
      </c>
      <c r="B381" s="41" t="s">
        <v>244</v>
      </c>
      <c r="C381" s="30"/>
      <c r="D381" s="3">
        <f>D382+D384+D388+D386</f>
        <v>12270</v>
      </c>
      <c r="E381" s="3">
        <f>E382+E384+E388+E386</f>
        <v>11024.800000000001</v>
      </c>
      <c r="F381" s="3">
        <f t="shared" si="149"/>
        <v>89.851670741646302</v>
      </c>
    </row>
    <row r="382" spans="1:6" ht="45" x14ac:dyDescent="0.2">
      <c r="A382" s="6" t="s">
        <v>390</v>
      </c>
      <c r="B382" s="41" t="s">
        <v>244</v>
      </c>
      <c r="C382" s="5" t="s">
        <v>391</v>
      </c>
      <c r="D382" s="3">
        <f t="shared" ref="D382:E382" si="155">D383</f>
        <v>11668.3</v>
      </c>
      <c r="E382" s="3">
        <f t="shared" si="155"/>
        <v>10484.6</v>
      </c>
      <c r="F382" s="3">
        <f t="shared" si="149"/>
        <v>89.855420241166257</v>
      </c>
    </row>
    <row r="383" spans="1:6" x14ac:dyDescent="0.2">
      <c r="A383" s="48" t="s">
        <v>417</v>
      </c>
      <c r="B383" s="41" t="s">
        <v>244</v>
      </c>
      <c r="C383" s="5" t="s">
        <v>385</v>
      </c>
      <c r="D383" s="3">
        <f>Функциональная!F179</f>
        <v>11668.3</v>
      </c>
      <c r="E383" s="3">
        <f>Функциональная!G179</f>
        <v>10484.6</v>
      </c>
      <c r="F383" s="3">
        <f t="shared" si="149"/>
        <v>89.855420241166257</v>
      </c>
    </row>
    <row r="384" spans="1:6" x14ac:dyDescent="0.2">
      <c r="A384" s="6" t="s">
        <v>394</v>
      </c>
      <c r="B384" s="41" t="s">
        <v>244</v>
      </c>
      <c r="C384" s="5" t="s">
        <v>395</v>
      </c>
      <c r="D384" s="3">
        <f t="shared" ref="D384:E384" si="156">D385</f>
        <v>460</v>
      </c>
      <c r="E384" s="3">
        <f t="shared" si="156"/>
        <v>426.7</v>
      </c>
      <c r="F384" s="3">
        <f t="shared" si="149"/>
        <v>92.760869565217391</v>
      </c>
    </row>
    <row r="385" spans="1:6" x14ac:dyDescent="0.2">
      <c r="A385" s="6" t="s">
        <v>396</v>
      </c>
      <c r="B385" s="41" t="s">
        <v>244</v>
      </c>
      <c r="C385" s="5" t="s">
        <v>397</v>
      </c>
      <c r="D385" s="3">
        <f>Функциональная!F181</f>
        <v>460</v>
      </c>
      <c r="E385" s="3">
        <f>Функциональная!G181</f>
        <v>426.7</v>
      </c>
      <c r="F385" s="3">
        <f t="shared" si="149"/>
        <v>92.760869565217391</v>
      </c>
    </row>
    <row r="386" spans="1:6" x14ac:dyDescent="0.2">
      <c r="A386" s="48" t="s">
        <v>408</v>
      </c>
      <c r="B386" s="41" t="s">
        <v>244</v>
      </c>
      <c r="C386" s="5" t="s">
        <v>409</v>
      </c>
      <c r="D386" s="3">
        <f>D387</f>
        <v>81.7</v>
      </c>
      <c r="E386" s="3">
        <f>E387</f>
        <v>81.7</v>
      </c>
      <c r="F386" s="3">
        <f t="shared" si="149"/>
        <v>100</v>
      </c>
    </row>
    <row r="387" spans="1:6" x14ac:dyDescent="0.2">
      <c r="A387" s="10" t="s">
        <v>410</v>
      </c>
      <c r="B387" s="41" t="s">
        <v>244</v>
      </c>
      <c r="C387" s="5" t="s">
        <v>411</v>
      </c>
      <c r="D387" s="3">
        <f>Функциональная!F183</f>
        <v>81.7</v>
      </c>
      <c r="E387" s="3">
        <f>Функциональная!G183</f>
        <v>81.7</v>
      </c>
      <c r="F387" s="3">
        <f t="shared" si="149"/>
        <v>100</v>
      </c>
    </row>
    <row r="388" spans="1:6" x14ac:dyDescent="0.2">
      <c r="A388" s="6" t="s">
        <v>398</v>
      </c>
      <c r="B388" s="41" t="s">
        <v>244</v>
      </c>
      <c r="C388" s="5" t="s">
        <v>399</v>
      </c>
      <c r="D388" s="3">
        <f t="shared" ref="D388:E388" si="157">D389</f>
        <v>60</v>
      </c>
      <c r="E388" s="3">
        <f t="shared" si="157"/>
        <v>31.8</v>
      </c>
      <c r="F388" s="3">
        <f t="shared" si="149"/>
        <v>53</v>
      </c>
    </row>
    <row r="389" spans="1:6" x14ac:dyDescent="0.2">
      <c r="A389" s="48" t="s">
        <v>400</v>
      </c>
      <c r="B389" s="41" t="s">
        <v>244</v>
      </c>
      <c r="C389" s="5" t="s">
        <v>401</v>
      </c>
      <c r="D389" s="3">
        <f>Функциональная!F185</f>
        <v>60</v>
      </c>
      <c r="E389" s="3">
        <f>Функциональная!G185</f>
        <v>31.8</v>
      </c>
      <c r="F389" s="3">
        <f t="shared" si="149"/>
        <v>53</v>
      </c>
    </row>
    <row r="390" spans="1:6" ht="47.25" x14ac:dyDescent="0.25">
      <c r="A390" s="34" t="s">
        <v>247</v>
      </c>
      <c r="B390" s="45" t="s">
        <v>248</v>
      </c>
      <c r="C390" s="33"/>
      <c r="D390" s="35">
        <f>D391+D414+D425+D407</f>
        <v>40243.300000000003</v>
      </c>
      <c r="E390" s="35">
        <f>E391+E414+E425+E407</f>
        <v>30325.399999999998</v>
      </c>
      <c r="F390" s="9">
        <f t="shared" si="149"/>
        <v>75.355152286219067</v>
      </c>
    </row>
    <row r="391" spans="1:6" ht="45" x14ac:dyDescent="0.2">
      <c r="A391" s="21" t="s">
        <v>249</v>
      </c>
      <c r="B391" s="20" t="s">
        <v>250</v>
      </c>
      <c r="C391" s="3"/>
      <c r="D391" s="3">
        <f>D392+D403</f>
        <v>17032.3</v>
      </c>
      <c r="E391" s="3">
        <f>E392+E403</f>
        <v>16552.400000000001</v>
      </c>
      <c r="F391" s="3">
        <f t="shared" si="149"/>
        <v>97.18241224027291</v>
      </c>
    </row>
    <row r="392" spans="1:6" ht="30" x14ac:dyDescent="0.2">
      <c r="A392" s="25" t="s">
        <v>251</v>
      </c>
      <c r="B392" s="20" t="s">
        <v>252</v>
      </c>
      <c r="C392" s="3"/>
      <c r="D392" s="3">
        <f t="shared" ref="D392:E392" si="158">D393+D396</f>
        <v>16832.3</v>
      </c>
      <c r="E392" s="3">
        <f t="shared" si="158"/>
        <v>16420</v>
      </c>
      <c r="F392" s="3">
        <f t="shared" si="149"/>
        <v>97.550542706581993</v>
      </c>
    </row>
    <row r="393" spans="1:6" ht="90" x14ac:dyDescent="0.2">
      <c r="A393" s="25" t="s">
        <v>515</v>
      </c>
      <c r="B393" s="41" t="s">
        <v>253</v>
      </c>
      <c r="C393" s="3"/>
      <c r="D393" s="3">
        <f t="shared" ref="D393:E394" si="159">D394</f>
        <v>7127.3</v>
      </c>
      <c r="E393" s="3">
        <f t="shared" si="159"/>
        <v>6960.5</v>
      </c>
      <c r="F393" s="3">
        <f t="shared" si="149"/>
        <v>97.659702832769767</v>
      </c>
    </row>
    <row r="394" spans="1:6" x14ac:dyDescent="0.2">
      <c r="A394" s="6" t="s">
        <v>394</v>
      </c>
      <c r="B394" s="41" t="s">
        <v>253</v>
      </c>
      <c r="C394" s="5">
        <v>200</v>
      </c>
      <c r="D394" s="3">
        <f t="shared" si="159"/>
        <v>7127.3</v>
      </c>
      <c r="E394" s="3">
        <f t="shared" si="159"/>
        <v>6960.5</v>
      </c>
      <c r="F394" s="3">
        <f t="shared" si="149"/>
        <v>97.659702832769767</v>
      </c>
    </row>
    <row r="395" spans="1:6" x14ac:dyDescent="0.2">
      <c r="A395" s="6" t="s">
        <v>396</v>
      </c>
      <c r="B395" s="41" t="s">
        <v>253</v>
      </c>
      <c r="C395" s="5">
        <v>240</v>
      </c>
      <c r="D395" s="3">
        <f>Функциональная!F63</f>
        <v>7127.3</v>
      </c>
      <c r="E395" s="3">
        <f>Функциональная!G63</f>
        <v>6960.5</v>
      </c>
      <c r="F395" s="3">
        <f t="shared" si="149"/>
        <v>97.659702832769767</v>
      </c>
    </row>
    <row r="396" spans="1:6" ht="30" x14ac:dyDescent="0.2">
      <c r="A396" s="25" t="s">
        <v>254</v>
      </c>
      <c r="B396" s="41" t="s">
        <v>255</v>
      </c>
      <c r="C396" s="3"/>
      <c r="D396" s="3">
        <f>D397+D399+D401</f>
        <v>9705</v>
      </c>
      <c r="E396" s="3">
        <f>E397+E399+E401</f>
        <v>9459.5</v>
      </c>
      <c r="F396" s="3">
        <f t="shared" si="149"/>
        <v>97.470376094796492</v>
      </c>
    </row>
    <row r="397" spans="1:6" ht="45" x14ac:dyDescent="0.2">
      <c r="A397" s="48" t="s">
        <v>390</v>
      </c>
      <c r="B397" s="41" t="s">
        <v>255</v>
      </c>
      <c r="C397" s="5">
        <v>100</v>
      </c>
      <c r="D397" s="3">
        <f t="shared" ref="D397:E397" si="160">D398</f>
        <v>9626</v>
      </c>
      <c r="E397" s="3">
        <f t="shared" si="160"/>
        <v>9395.7000000000007</v>
      </c>
      <c r="F397" s="3">
        <f t="shared" si="149"/>
        <v>97.607521296488684</v>
      </c>
    </row>
    <row r="398" spans="1:6" x14ac:dyDescent="0.2">
      <c r="A398" s="48" t="s">
        <v>417</v>
      </c>
      <c r="B398" s="41" t="s">
        <v>255</v>
      </c>
      <c r="C398" s="5">
        <v>110</v>
      </c>
      <c r="D398" s="3">
        <f>Функциональная!F388</f>
        <v>9626</v>
      </c>
      <c r="E398" s="3">
        <f>Функциональная!G388</f>
        <v>9395.7000000000007</v>
      </c>
      <c r="F398" s="3">
        <f t="shared" si="149"/>
        <v>97.607521296488684</v>
      </c>
    </row>
    <row r="399" spans="1:6" x14ac:dyDescent="0.2">
      <c r="A399" s="6" t="s">
        <v>394</v>
      </c>
      <c r="B399" s="41" t="s">
        <v>255</v>
      </c>
      <c r="C399" s="5">
        <v>200</v>
      </c>
      <c r="D399" s="3">
        <f t="shared" ref="D399:E399" si="161">D400</f>
        <v>54.8</v>
      </c>
      <c r="E399" s="3">
        <f t="shared" si="161"/>
        <v>39.9</v>
      </c>
      <c r="F399" s="3">
        <f t="shared" si="149"/>
        <v>72.810218978102199</v>
      </c>
    </row>
    <row r="400" spans="1:6" x14ac:dyDescent="0.2">
      <c r="A400" s="6" t="s">
        <v>396</v>
      </c>
      <c r="B400" s="41" t="s">
        <v>255</v>
      </c>
      <c r="C400" s="5">
        <v>240</v>
      </c>
      <c r="D400" s="3">
        <f>Функциональная!F390</f>
        <v>54.8</v>
      </c>
      <c r="E400" s="3">
        <f>Функциональная!G390</f>
        <v>39.9</v>
      </c>
      <c r="F400" s="3">
        <f t="shared" si="149"/>
        <v>72.810218978102199</v>
      </c>
    </row>
    <row r="401" spans="1:6" x14ac:dyDescent="0.2">
      <c r="A401" s="6" t="s">
        <v>398</v>
      </c>
      <c r="B401" s="41" t="s">
        <v>255</v>
      </c>
      <c r="C401" s="5" t="s">
        <v>399</v>
      </c>
      <c r="D401" s="3">
        <f>D402</f>
        <v>24.2</v>
      </c>
      <c r="E401" s="3">
        <f>E402</f>
        <v>23.9</v>
      </c>
      <c r="F401" s="3">
        <f t="shared" si="149"/>
        <v>98.760330578512395</v>
      </c>
    </row>
    <row r="402" spans="1:6" x14ac:dyDescent="0.2">
      <c r="A402" s="48" t="s">
        <v>400</v>
      </c>
      <c r="B402" s="41" t="s">
        <v>255</v>
      </c>
      <c r="C402" s="5" t="s">
        <v>401</v>
      </c>
      <c r="D402" s="3">
        <f>Функциональная!F392</f>
        <v>24.2</v>
      </c>
      <c r="E402" s="3">
        <f>Функциональная!G392</f>
        <v>23.9</v>
      </c>
      <c r="F402" s="3">
        <f t="shared" si="149"/>
        <v>98.760330578512395</v>
      </c>
    </row>
    <row r="403" spans="1:6" ht="30" x14ac:dyDescent="0.2">
      <c r="A403" s="25" t="s">
        <v>256</v>
      </c>
      <c r="B403" s="20" t="s">
        <v>257</v>
      </c>
      <c r="C403" s="3"/>
      <c r="D403" s="3">
        <f t="shared" ref="D403:E405" si="162">D404</f>
        <v>200</v>
      </c>
      <c r="E403" s="3">
        <f t="shared" si="162"/>
        <v>132.4</v>
      </c>
      <c r="F403" s="3">
        <f t="shared" si="149"/>
        <v>66.2</v>
      </c>
    </row>
    <row r="404" spans="1:6" ht="45" x14ac:dyDescent="0.2">
      <c r="A404" s="26" t="s">
        <v>258</v>
      </c>
      <c r="B404" s="20" t="s">
        <v>259</v>
      </c>
      <c r="C404" s="3"/>
      <c r="D404" s="3">
        <f t="shared" si="162"/>
        <v>200</v>
      </c>
      <c r="E404" s="3">
        <f t="shared" si="162"/>
        <v>132.4</v>
      </c>
      <c r="F404" s="3">
        <f t="shared" si="149"/>
        <v>66.2</v>
      </c>
    </row>
    <row r="405" spans="1:6" x14ac:dyDescent="0.2">
      <c r="A405" s="6" t="s">
        <v>394</v>
      </c>
      <c r="B405" s="20" t="s">
        <v>259</v>
      </c>
      <c r="C405" s="5">
        <v>200</v>
      </c>
      <c r="D405" s="3">
        <f t="shared" si="162"/>
        <v>200</v>
      </c>
      <c r="E405" s="3">
        <f t="shared" si="162"/>
        <v>132.4</v>
      </c>
      <c r="F405" s="3">
        <f t="shared" si="149"/>
        <v>66.2</v>
      </c>
    </row>
    <row r="406" spans="1:6" x14ac:dyDescent="0.2">
      <c r="A406" s="6" t="s">
        <v>396</v>
      </c>
      <c r="B406" s="20" t="s">
        <v>259</v>
      </c>
      <c r="C406" s="5">
        <v>240</v>
      </c>
      <c r="D406" s="3">
        <f>Функциональная!F67</f>
        <v>200</v>
      </c>
      <c r="E406" s="3">
        <f>Функциональная!G67</f>
        <v>132.4</v>
      </c>
      <c r="F406" s="3">
        <f>Функциональная!H67</f>
        <v>66.2</v>
      </c>
    </row>
    <row r="407" spans="1:6" x14ac:dyDescent="0.2">
      <c r="A407" s="6" t="s">
        <v>596</v>
      </c>
      <c r="B407" s="20" t="s">
        <v>593</v>
      </c>
      <c r="C407" s="5"/>
      <c r="D407" s="3">
        <f>D408</f>
        <v>10500</v>
      </c>
      <c r="E407" s="3">
        <f>E408</f>
        <v>1260.8</v>
      </c>
      <c r="F407" s="3">
        <f t="shared" si="149"/>
        <v>12.007619047619048</v>
      </c>
    </row>
    <row r="408" spans="1:6" ht="30" x14ac:dyDescent="0.2">
      <c r="A408" s="6" t="s">
        <v>597</v>
      </c>
      <c r="B408" s="20" t="s">
        <v>594</v>
      </c>
      <c r="C408" s="5"/>
      <c r="D408" s="3">
        <f>D409</f>
        <v>10500</v>
      </c>
      <c r="E408" s="3">
        <f>E409</f>
        <v>1260.8</v>
      </c>
      <c r="F408" s="3">
        <f t="shared" si="149"/>
        <v>12.007619047619048</v>
      </c>
    </row>
    <row r="409" spans="1:6" ht="30" x14ac:dyDescent="0.2">
      <c r="A409" s="6" t="s">
        <v>598</v>
      </c>
      <c r="B409" s="20" t="s">
        <v>595</v>
      </c>
      <c r="C409" s="5"/>
      <c r="D409" s="3">
        <f>D410+D412</f>
        <v>10500</v>
      </c>
      <c r="E409" s="3">
        <f>E410+E412</f>
        <v>1260.8</v>
      </c>
      <c r="F409" s="3">
        <f t="shared" si="149"/>
        <v>12.007619047619048</v>
      </c>
    </row>
    <row r="410" spans="1:6" x14ac:dyDescent="0.2">
      <c r="A410" s="6" t="s">
        <v>394</v>
      </c>
      <c r="B410" s="20" t="s">
        <v>595</v>
      </c>
      <c r="C410" s="5">
        <v>200</v>
      </c>
      <c r="D410" s="3">
        <f>D411</f>
        <v>4900</v>
      </c>
      <c r="E410" s="3">
        <f>E411</f>
        <v>1260.8</v>
      </c>
      <c r="F410" s="3">
        <f t="shared" si="149"/>
        <v>25.730612244897959</v>
      </c>
    </row>
    <row r="411" spans="1:6" x14ac:dyDescent="0.2">
      <c r="A411" s="6" t="s">
        <v>396</v>
      </c>
      <c r="B411" s="20" t="s">
        <v>595</v>
      </c>
      <c r="C411" s="5">
        <v>240</v>
      </c>
      <c r="D411" s="3">
        <f>Функциональная!F460</f>
        <v>4900</v>
      </c>
      <c r="E411" s="3">
        <f>Функциональная!G460</f>
        <v>1260.8</v>
      </c>
      <c r="F411" s="3">
        <f t="shared" si="149"/>
        <v>25.730612244897959</v>
      </c>
    </row>
    <row r="412" spans="1:6" ht="30" x14ac:dyDescent="0.2">
      <c r="A412" s="6" t="s">
        <v>415</v>
      </c>
      <c r="B412" s="20" t="s">
        <v>595</v>
      </c>
      <c r="C412" s="5" t="s">
        <v>429</v>
      </c>
      <c r="D412" s="3">
        <f>D413:D413</f>
        <v>5600</v>
      </c>
      <c r="E412" s="3">
        <f>E413:E413</f>
        <v>0</v>
      </c>
      <c r="F412" s="3">
        <f t="shared" si="149"/>
        <v>0</v>
      </c>
    </row>
    <row r="413" spans="1:6" x14ac:dyDescent="0.2">
      <c r="A413" s="6" t="s">
        <v>416</v>
      </c>
      <c r="B413" s="20" t="s">
        <v>595</v>
      </c>
      <c r="C413" s="5" t="s">
        <v>430</v>
      </c>
      <c r="D413" s="3">
        <f>Функциональная!F802+Функциональная!F932</f>
        <v>5600</v>
      </c>
      <c r="E413" s="3">
        <f>Функциональная!G802+Функциональная!G932</f>
        <v>0</v>
      </c>
      <c r="F413" s="3">
        <f t="shared" si="149"/>
        <v>0</v>
      </c>
    </row>
    <row r="414" spans="1:6" x14ac:dyDescent="0.2">
      <c r="A414" s="21" t="s">
        <v>260</v>
      </c>
      <c r="B414" s="20" t="s">
        <v>261</v>
      </c>
      <c r="C414" s="30"/>
      <c r="D414" s="3">
        <f t="shared" ref="D414:E414" si="163">D415</f>
        <v>7921</v>
      </c>
      <c r="E414" s="3">
        <f t="shared" si="163"/>
        <v>7882.8</v>
      </c>
      <c r="F414" s="3">
        <f t="shared" si="149"/>
        <v>99.517737659386441</v>
      </c>
    </row>
    <row r="415" spans="1:6" ht="45" x14ac:dyDescent="0.2">
      <c r="A415" s="25" t="s">
        <v>262</v>
      </c>
      <c r="B415" s="20" t="s">
        <v>263</v>
      </c>
      <c r="C415" s="30"/>
      <c r="D415" s="3">
        <f t="shared" ref="D415:E415" si="164">D416+D419+D422</f>
        <v>7921</v>
      </c>
      <c r="E415" s="3">
        <f t="shared" si="164"/>
        <v>7882.8</v>
      </c>
      <c r="F415" s="3">
        <f t="shared" si="149"/>
        <v>99.517737659386441</v>
      </c>
    </row>
    <row r="416" spans="1:6" ht="30" x14ac:dyDescent="0.2">
      <c r="A416" s="26" t="s">
        <v>264</v>
      </c>
      <c r="B416" s="20" t="s">
        <v>265</v>
      </c>
      <c r="C416" s="30"/>
      <c r="D416" s="3">
        <f t="shared" ref="D416:E417" si="165">D417</f>
        <v>1156</v>
      </c>
      <c r="E416" s="3">
        <f t="shared" si="165"/>
        <v>1122.3</v>
      </c>
      <c r="F416" s="3">
        <f t="shared" si="149"/>
        <v>97.084775086505175</v>
      </c>
    </row>
    <row r="417" spans="1:6" ht="30" x14ac:dyDescent="0.2">
      <c r="A417" s="6" t="s">
        <v>415</v>
      </c>
      <c r="B417" s="20" t="s">
        <v>265</v>
      </c>
      <c r="C417" s="5">
        <v>600</v>
      </c>
      <c r="D417" s="3">
        <f t="shared" si="165"/>
        <v>1156</v>
      </c>
      <c r="E417" s="3">
        <f t="shared" si="165"/>
        <v>1122.3</v>
      </c>
      <c r="F417" s="3">
        <f t="shared" si="149"/>
        <v>97.084775086505175</v>
      </c>
    </row>
    <row r="418" spans="1:6" x14ac:dyDescent="0.2">
      <c r="A418" s="6" t="s">
        <v>416</v>
      </c>
      <c r="B418" s="20" t="s">
        <v>265</v>
      </c>
      <c r="C418" s="5">
        <v>610</v>
      </c>
      <c r="D418" s="3">
        <f>Функциональная!F736</f>
        <v>1156</v>
      </c>
      <c r="E418" s="3">
        <f>Функциональная!G736</f>
        <v>1122.3</v>
      </c>
      <c r="F418" s="3">
        <f t="shared" si="149"/>
        <v>97.084775086505175</v>
      </c>
    </row>
    <row r="419" spans="1:6" ht="30" x14ac:dyDescent="0.2">
      <c r="A419" s="26" t="s">
        <v>266</v>
      </c>
      <c r="B419" s="20" t="s">
        <v>267</v>
      </c>
      <c r="C419" s="30"/>
      <c r="D419" s="3">
        <f t="shared" ref="D419:E420" si="166">D420</f>
        <v>3</v>
      </c>
      <c r="E419" s="3">
        <f t="shared" si="166"/>
        <v>0</v>
      </c>
      <c r="F419" s="3">
        <f t="shared" si="149"/>
        <v>0</v>
      </c>
    </row>
    <row r="420" spans="1:6" ht="30" x14ac:dyDescent="0.2">
      <c r="A420" s="6" t="s">
        <v>415</v>
      </c>
      <c r="B420" s="20" t="s">
        <v>267</v>
      </c>
      <c r="C420" s="5">
        <v>600</v>
      </c>
      <c r="D420" s="3">
        <f t="shared" si="166"/>
        <v>3</v>
      </c>
      <c r="E420" s="3">
        <f t="shared" si="166"/>
        <v>0</v>
      </c>
      <c r="F420" s="3">
        <f t="shared" si="149"/>
        <v>0</v>
      </c>
    </row>
    <row r="421" spans="1:6" x14ac:dyDescent="0.2">
      <c r="A421" s="6" t="s">
        <v>416</v>
      </c>
      <c r="B421" s="20" t="s">
        <v>267</v>
      </c>
      <c r="C421" s="5">
        <v>610</v>
      </c>
      <c r="D421" s="3">
        <f>Функциональная!F739</f>
        <v>3</v>
      </c>
      <c r="E421" s="3">
        <f>Функциональная!G739</f>
        <v>0</v>
      </c>
      <c r="F421" s="3">
        <f t="shared" si="149"/>
        <v>0</v>
      </c>
    </row>
    <row r="422" spans="1:6" ht="30" x14ac:dyDescent="0.2">
      <c r="A422" s="26" t="s">
        <v>268</v>
      </c>
      <c r="B422" s="20" t="s">
        <v>269</v>
      </c>
      <c r="C422" s="30"/>
      <c r="D422" s="3">
        <f t="shared" ref="D422:E423" si="167">D423</f>
        <v>6762</v>
      </c>
      <c r="E422" s="3">
        <f t="shared" si="167"/>
        <v>6760.5</v>
      </c>
      <c r="F422" s="3">
        <f t="shared" si="149"/>
        <v>99.977817213842059</v>
      </c>
    </row>
    <row r="423" spans="1:6" ht="30" x14ac:dyDescent="0.2">
      <c r="A423" s="6" t="s">
        <v>415</v>
      </c>
      <c r="B423" s="20" t="s">
        <v>269</v>
      </c>
      <c r="C423" s="5">
        <v>600</v>
      </c>
      <c r="D423" s="3">
        <f t="shared" si="167"/>
        <v>6762</v>
      </c>
      <c r="E423" s="3">
        <f t="shared" si="167"/>
        <v>6760.5</v>
      </c>
      <c r="F423" s="3">
        <f t="shared" si="149"/>
        <v>99.977817213842059</v>
      </c>
    </row>
    <row r="424" spans="1:6" x14ac:dyDescent="0.2">
      <c r="A424" s="6" t="s">
        <v>416</v>
      </c>
      <c r="B424" s="20" t="s">
        <v>269</v>
      </c>
      <c r="C424" s="5">
        <v>610</v>
      </c>
      <c r="D424" s="3">
        <f>Функциональная!F742</f>
        <v>6762</v>
      </c>
      <c r="E424" s="3">
        <f>Функциональная!G742</f>
        <v>6760.5</v>
      </c>
      <c r="F424" s="3">
        <f t="shared" si="149"/>
        <v>99.977817213842059</v>
      </c>
    </row>
    <row r="425" spans="1:6" x14ac:dyDescent="0.2">
      <c r="A425" s="21" t="s">
        <v>25</v>
      </c>
      <c r="B425" s="20" t="s">
        <v>270</v>
      </c>
      <c r="C425" s="30"/>
      <c r="D425" s="32">
        <f>D426+D432</f>
        <v>4790</v>
      </c>
      <c r="E425" s="32">
        <f>E426+E432</f>
        <v>4629.3999999999996</v>
      </c>
      <c r="F425" s="3">
        <f t="shared" si="149"/>
        <v>96.647181628392474</v>
      </c>
    </row>
    <row r="426" spans="1:6" ht="30" x14ac:dyDescent="0.2">
      <c r="A426" s="25" t="s">
        <v>271</v>
      </c>
      <c r="B426" s="20" t="s">
        <v>272</v>
      </c>
      <c r="C426" s="30"/>
      <c r="D426" s="32">
        <f t="shared" ref="D426:E426" si="168">D427</f>
        <v>4788</v>
      </c>
      <c r="E426" s="32">
        <f t="shared" si="168"/>
        <v>4629.3999999999996</v>
      </c>
      <c r="F426" s="3">
        <f t="shared" si="149"/>
        <v>96.687552213868003</v>
      </c>
    </row>
    <row r="427" spans="1:6" ht="30" x14ac:dyDescent="0.2">
      <c r="A427" s="21" t="s">
        <v>273</v>
      </c>
      <c r="B427" s="20" t="s">
        <v>274</v>
      </c>
      <c r="C427" s="30"/>
      <c r="D427" s="32">
        <f t="shared" ref="D427:E427" si="169">D428+D430</f>
        <v>4788</v>
      </c>
      <c r="E427" s="32">
        <f t="shared" si="169"/>
        <v>4629.3999999999996</v>
      </c>
      <c r="F427" s="3">
        <f t="shared" si="149"/>
        <v>96.687552213868003</v>
      </c>
    </row>
    <row r="428" spans="1:6" x14ac:dyDescent="0.2">
      <c r="A428" s="6" t="s">
        <v>392</v>
      </c>
      <c r="B428" s="20" t="s">
        <v>274</v>
      </c>
      <c r="C428" s="5" t="s">
        <v>391</v>
      </c>
      <c r="D428" s="3">
        <f t="shared" ref="D428:E428" si="170">D429</f>
        <v>4378.2</v>
      </c>
      <c r="E428" s="3">
        <f t="shared" si="170"/>
        <v>4292.5</v>
      </c>
      <c r="F428" s="3">
        <f t="shared" ref="F428:F484" si="171">E428/D428*100</f>
        <v>98.042574574025863</v>
      </c>
    </row>
    <row r="429" spans="1:6" x14ac:dyDescent="0.2">
      <c r="A429" s="6" t="s">
        <v>394</v>
      </c>
      <c r="B429" s="20" t="s">
        <v>274</v>
      </c>
      <c r="C429" s="5" t="s">
        <v>393</v>
      </c>
      <c r="D429" s="3">
        <f>Функциональная!F220</f>
        <v>4378.2</v>
      </c>
      <c r="E429" s="3">
        <f>Функциональная!G220</f>
        <v>4292.5</v>
      </c>
      <c r="F429" s="3">
        <f t="shared" si="171"/>
        <v>98.042574574025863</v>
      </c>
    </row>
    <row r="430" spans="1:6" x14ac:dyDescent="0.2">
      <c r="A430" s="6" t="s">
        <v>394</v>
      </c>
      <c r="B430" s="20" t="s">
        <v>274</v>
      </c>
      <c r="C430" s="5" t="s">
        <v>395</v>
      </c>
      <c r="D430" s="3">
        <f t="shared" ref="D430:E430" si="172">D431</f>
        <v>409.79999999999995</v>
      </c>
      <c r="E430" s="3">
        <f t="shared" si="172"/>
        <v>336.9</v>
      </c>
      <c r="F430" s="3">
        <f t="shared" si="171"/>
        <v>82.210834553440705</v>
      </c>
    </row>
    <row r="431" spans="1:6" x14ac:dyDescent="0.2">
      <c r="A431" s="6" t="s">
        <v>396</v>
      </c>
      <c r="B431" s="20" t="s">
        <v>274</v>
      </c>
      <c r="C431" s="5" t="s">
        <v>397</v>
      </c>
      <c r="D431" s="3">
        <f>Функциональная!F222</f>
        <v>409.79999999999995</v>
      </c>
      <c r="E431" s="3">
        <f>Функциональная!G222</f>
        <v>336.9</v>
      </c>
      <c r="F431" s="3">
        <f t="shared" si="171"/>
        <v>82.210834553440705</v>
      </c>
    </row>
    <row r="432" spans="1:6" ht="30" x14ac:dyDescent="0.2">
      <c r="A432" s="25" t="s">
        <v>275</v>
      </c>
      <c r="B432" s="20" t="s">
        <v>276</v>
      </c>
      <c r="C432" s="30"/>
      <c r="D432" s="3">
        <f t="shared" ref="D432:E434" si="173">D433</f>
        <v>2</v>
      </c>
      <c r="E432" s="3">
        <f t="shared" si="173"/>
        <v>0</v>
      </c>
      <c r="F432" s="3">
        <f t="shared" si="171"/>
        <v>0</v>
      </c>
    </row>
    <row r="433" spans="1:6" ht="30" x14ac:dyDescent="0.2">
      <c r="A433" s="21" t="s">
        <v>277</v>
      </c>
      <c r="B433" s="20" t="s">
        <v>278</v>
      </c>
      <c r="C433" s="30"/>
      <c r="D433" s="3">
        <f t="shared" si="173"/>
        <v>2</v>
      </c>
      <c r="E433" s="3">
        <f t="shared" si="173"/>
        <v>0</v>
      </c>
      <c r="F433" s="3">
        <f t="shared" si="171"/>
        <v>0</v>
      </c>
    </row>
    <row r="434" spans="1:6" x14ac:dyDescent="0.2">
      <c r="A434" s="6" t="s">
        <v>394</v>
      </c>
      <c r="B434" s="20" t="s">
        <v>278</v>
      </c>
      <c r="C434" s="30">
        <v>200</v>
      </c>
      <c r="D434" s="3">
        <f t="shared" si="173"/>
        <v>2</v>
      </c>
      <c r="E434" s="3">
        <f t="shared" si="173"/>
        <v>0</v>
      </c>
      <c r="F434" s="3">
        <f t="shared" si="171"/>
        <v>0</v>
      </c>
    </row>
    <row r="435" spans="1:6" x14ac:dyDescent="0.2">
      <c r="A435" s="6" t="s">
        <v>396</v>
      </c>
      <c r="B435" s="20" t="s">
        <v>278</v>
      </c>
      <c r="C435" s="30">
        <v>240</v>
      </c>
      <c r="D435" s="3">
        <f>Функциональная!F191</f>
        <v>2</v>
      </c>
      <c r="E435" s="3">
        <f>Функциональная!G191</f>
        <v>0</v>
      </c>
      <c r="F435" s="3">
        <f t="shared" si="171"/>
        <v>0</v>
      </c>
    </row>
    <row r="436" spans="1:6" ht="31.5" x14ac:dyDescent="0.25">
      <c r="A436" s="34" t="s">
        <v>279</v>
      </c>
      <c r="B436" s="45" t="s">
        <v>280</v>
      </c>
      <c r="C436" s="33"/>
      <c r="D436" s="9">
        <f>D437+D442</f>
        <v>42630.999999999993</v>
      </c>
      <c r="E436" s="9">
        <f>E437+E442</f>
        <v>38006.399999999994</v>
      </c>
      <c r="F436" s="9">
        <f t="shared" si="171"/>
        <v>89.152025521334238</v>
      </c>
    </row>
    <row r="437" spans="1:6" x14ac:dyDescent="0.2">
      <c r="A437" s="21" t="s">
        <v>281</v>
      </c>
      <c r="B437" s="20" t="s">
        <v>282</v>
      </c>
      <c r="C437" s="30"/>
      <c r="D437" s="3">
        <f t="shared" ref="D437:E437" si="174">D438</f>
        <v>0.1</v>
      </c>
      <c r="E437" s="3">
        <f t="shared" si="174"/>
        <v>0</v>
      </c>
      <c r="F437" s="3">
        <f t="shared" si="171"/>
        <v>0</v>
      </c>
    </row>
    <row r="438" spans="1:6" ht="45" x14ac:dyDescent="0.2">
      <c r="A438" s="23" t="s">
        <v>520</v>
      </c>
      <c r="B438" s="20" t="s">
        <v>283</v>
      </c>
      <c r="C438" s="30"/>
      <c r="D438" s="3">
        <f t="shared" ref="D438:E438" si="175">D439</f>
        <v>0.1</v>
      </c>
      <c r="E438" s="3">
        <f t="shared" si="175"/>
        <v>0</v>
      </c>
      <c r="F438" s="3">
        <f t="shared" si="171"/>
        <v>0</v>
      </c>
    </row>
    <row r="439" spans="1:6" ht="45" x14ac:dyDescent="0.2">
      <c r="A439" s="23" t="s">
        <v>284</v>
      </c>
      <c r="B439" s="20" t="s">
        <v>285</v>
      </c>
      <c r="C439" s="31"/>
      <c r="D439" s="3">
        <f t="shared" ref="D439:E439" si="176">D440</f>
        <v>0.1</v>
      </c>
      <c r="E439" s="3">
        <f t="shared" si="176"/>
        <v>0</v>
      </c>
      <c r="F439" s="3">
        <f t="shared" si="171"/>
        <v>0</v>
      </c>
    </row>
    <row r="440" spans="1:6" x14ac:dyDescent="0.2">
      <c r="A440" s="6" t="s">
        <v>394</v>
      </c>
      <c r="B440" s="20" t="s">
        <v>285</v>
      </c>
      <c r="C440" s="5" t="s">
        <v>395</v>
      </c>
      <c r="D440" s="3">
        <f t="shared" ref="D440:E440" si="177">D441</f>
        <v>0.1</v>
      </c>
      <c r="E440" s="3">
        <f t="shared" si="177"/>
        <v>0</v>
      </c>
      <c r="F440" s="3">
        <f t="shared" si="171"/>
        <v>0</v>
      </c>
    </row>
    <row r="441" spans="1:6" x14ac:dyDescent="0.2">
      <c r="A441" s="6" t="s">
        <v>396</v>
      </c>
      <c r="B441" s="20" t="s">
        <v>285</v>
      </c>
      <c r="C441" s="5" t="s">
        <v>397</v>
      </c>
      <c r="D441" s="3">
        <f>Функциональная!F299</f>
        <v>0.1</v>
      </c>
      <c r="E441" s="3">
        <f>Функциональная!G299</f>
        <v>0</v>
      </c>
      <c r="F441" s="3">
        <f t="shared" si="171"/>
        <v>0</v>
      </c>
    </row>
    <row r="442" spans="1:6" x14ac:dyDescent="0.2">
      <c r="A442" s="21" t="s">
        <v>286</v>
      </c>
      <c r="B442" s="20" t="s">
        <v>287</v>
      </c>
      <c r="C442" s="5"/>
      <c r="D442" s="3">
        <f t="shared" ref="D442:E442" si="178">D443</f>
        <v>42630.899999999994</v>
      </c>
      <c r="E442" s="3">
        <f t="shared" si="178"/>
        <v>38006.399999999994</v>
      </c>
      <c r="F442" s="3">
        <f t="shared" si="171"/>
        <v>89.152234646699924</v>
      </c>
    </row>
    <row r="443" spans="1:6" ht="30" x14ac:dyDescent="0.2">
      <c r="A443" s="23" t="s">
        <v>288</v>
      </c>
      <c r="B443" s="20" t="s">
        <v>289</v>
      </c>
      <c r="C443" s="5"/>
      <c r="D443" s="3">
        <f>D444+D449+D452</f>
        <v>42630.899999999994</v>
      </c>
      <c r="E443" s="3">
        <f>E444+E449+E452</f>
        <v>38006.399999999994</v>
      </c>
      <c r="F443" s="3">
        <f t="shared" si="171"/>
        <v>89.152234646699924</v>
      </c>
    </row>
    <row r="444" spans="1:6" ht="30" x14ac:dyDescent="0.2">
      <c r="A444" s="25" t="s">
        <v>292</v>
      </c>
      <c r="B444" s="20" t="s">
        <v>293</v>
      </c>
      <c r="C444" s="5"/>
      <c r="D444" s="3">
        <f>D447+D445</f>
        <v>24091.899999999998</v>
      </c>
      <c r="E444" s="3">
        <f>E447+E445</f>
        <v>23635.199999999997</v>
      </c>
      <c r="F444" s="3">
        <f t="shared" si="171"/>
        <v>98.104342123286244</v>
      </c>
    </row>
    <row r="445" spans="1:6" x14ac:dyDescent="0.2">
      <c r="A445" s="6" t="s">
        <v>394</v>
      </c>
      <c r="B445" s="20" t="s">
        <v>293</v>
      </c>
      <c r="C445" s="5" t="s">
        <v>395</v>
      </c>
      <c r="D445" s="3">
        <f>D446</f>
        <v>350</v>
      </c>
      <c r="E445" s="3">
        <f>E446</f>
        <v>265.60000000000002</v>
      </c>
      <c r="F445" s="3">
        <f t="shared" si="171"/>
        <v>75.885714285714286</v>
      </c>
    </row>
    <row r="446" spans="1:6" x14ac:dyDescent="0.2">
      <c r="A446" s="6" t="s">
        <v>396</v>
      </c>
      <c r="B446" s="20" t="s">
        <v>293</v>
      </c>
      <c r="C446" s="5" t="s">
        <v>397</v>
      </c>
      <c r="D446" s="3">
        <f>Функциональная!F306</f>
        <v>350</v>
      </c>
      <c r="E446" s="3">
        <f>Функциональная!G306</f>
        <v>265.60000000000002</v>
      </c>
      <c r="F446" s="3">
        <f t="shared" si="171"/>
        <v>75.885714285714286</v>
      </c>
    </row>
    <row r="447" spans="1:6" ht="30" x14ac:dyDescent="0.2">
      <c r="A447" s="6" t="s">
        <v>415</v>
      </c>
      <c r="B447" s="20" t="s">
        <v>293</v>
      </c>
      <c r="C447" s="5" t="s">
        <v>429</v>
      </c>
      <c r="D447" s="3">
        <f t="shared" ref="D447:E447" si="179">D448</f>
        <v>23741.899999999998</v>
      </c>
      <c r="E447" s="3">
        <f t="shared" si="179"/>
        <v>23369.599999999999</v>
      </c>
      <c r="F447" s="3">
        <f t="shared" si="171"/>
        <v>98.431886243308242</v>
      </c>
    </row>
    <row r="448" spans="1:6" x14ac:dyDescent="0.2">
      <c r="A448" s="6" t="s">
        <v>416</v>
      </c>
      <c r="B448" s="20" t="s">
        <v>293</v>
      </c>
      <c r="C448" s="5" t="s">
        <v>430</v>
      </c>
      <c r="D448" s="3">
        <f>Функциональная!F308</f>
        <v>23741.899999999998</v>
      </c>
      <c r="E448" s="3">
        <f>Функциональная!G308</f>
        <v>23369.599999999999</v>
      </c>
      <c r="F448" s="3">
        <f t="shared" si="171"/>
        <v>98.431886243308242</v>
      </c>
    </row>
    <row r="449" spans="1:6" x14ac:dyDescent="0.2">
      <c r="A449" s="25" t="s">
        <v>294</v>
      </c>
      <c r="B449" s="20" t="s">
        <v>295</v>
      </c>
      <c r="C449" s="5"/>
      <c r="D449" s="3">
        <f t="shared" ref="D449:E449" si="180">D450</f>
        <v>5220</v>
      </c>
      <c r="E449" s="3">
        <f t="shared" si="180"/>
        <v>5220</v>
      </c>
      <c r="F449" s="3">
        <f t="shared" si="171"/>
        <v>100</v>
      </c>
    </row>
    <row r="450" spans="1:6" ht="30" x14ac:dyDescent="0.2">
      <c r="A450" s="6" t="s">
        <v>415</v>
      </c>
      <c r="B450" s="20" t="s">
        <v>295</v>
      </c>
      <c r="C450" s="5" t="s">
        <v>429</v>
      </c>
      <c r="D450" s="3">
        <f t="shared" ref="D450:E450" si="181">D451</f>
        <v>5220</v>
      </c>
      <c r="E450" s="3">
        <f t="shared" si="181"/>
        <v>5220</v>
      </c>
      <c r="F450" s="3">
        <f t="shared" si="171"/>
        <v>100</v>
      </c>
    </row>
    <row r="451" spans="1:6" x14ac:dyDescent="0.2">
      <c r="A451" s="6" t="s">
        <v>416</v>
      </c>
      <c r="B451" s="20" t="s">
        <v>295</v>
      </c>
      <c r="C451" s="5" t="s">
        <v>430</v>
      </c>
      <c r="D451" s="3">
        <f>Функциональная!F311</f>
        <v>5220</v>
      </c>
      <c r="E451" s="3">
        <f>Функциональная!G311</f>
        <v>5220</v>
      </c>
      <c r="F451" s="3">
        <f t="shared" si="171"/>
        <v>100</v>
      </c>
    </row>
    <row r="452" spans="1:6" ht="30" x14ac:dyDescent="0.2">
      <c r="A452" s="23" t="s">
        <v>290</v>
      </c>
      <c r="B452" s="20" t="s">
        <v>291</v>
      </c>
      <c r="C452" s="5"/>
      <c r="D452" s="3">
        <f t="shared" ref="D452:E452" si="182">D453</f>
        <v>13319</v>
      </c>
      <c r="E452" s="3">
        <f t="shared" si="182"/>
        <v>9151.2000000000007</v>
      </c>
      <c r="F452" s="3">
        <f t="shared" si="171"/>
        <v>68.70786095052182</v>
      </c>
    </row>
    <row r="453" spans="1:6" x14ac:dyDescent="0.2">
      <c r="A453" s="6" t="s">
        <v>394</v>
      </c>
      <c r="B453" s="20" t="s">
        <v>291</v>
      </c>
      <c r="C453" s="5">
        <v>200</v>
      </c>
      <c r="D453" s="3">
        <f t="shared" ref="D453:E453" si="183">D454</f>
        <v>13319</v>
      </c>
      <c r="E453" s="3">
        <f t="shared" si="183"/>
        <v>9151.2000000000007</v>
      </c>
      <c r="F453" s="3">
        <f t="shared" si="171"/>
        <v>68.70786095052182</v>
      </c>
    </row>
    <row r="454" spans="1:6" x14ac:dyDescent="0.2">
      <c r="A454" s="6" t="s">
        <v>396</v>
      </c>
      <c r="B454" s="20" t="s">
        <v>291</v>
      </c>
      <c r="C454" s="5">
        <v>240</v>
      </c>
      <c r="D454" s="3">
        <f>Функциональная!F314</f>
        <v>13319</v>
      </c>
      <c r="E454" s="3">
        <f>Функциональная!G314</f>
        <v>9151.2000000000007</v>
      </c>
      <c r="F454" s="3">
        <f t="shared" si="171"/>
        <v>68.70786095052182</v>
      </c>
    </row>
    <row r="455" spans="1:6" ht="15.75" x14ac:dyDescent="0.25">
      <c r="A455" s="34" t="s">
        <v>296</v>
      </c>
      <c r="B455" s="45" t="s">
        <v>297</v>
      </c>
      <c r="C455" s="33"/>
      <c r="D455" s="9">
        <f>D456+D471</f>
        <v>65083.4</v>
      </c>
      <c r="E455" s="9">
        <f>E456+E471</f>
        <v>62702.200000000004</v>
      </c>
      <c r="F455" s="9">
        <f t="shared" si="171"/>
        <v>96.341309765623805</v>
      </c>
    </row>
    <row r="456" spans="1:6" ht="45" x14ac:dyDescent="0.2">
      <c r="A456" s="21" t="s">
        <v>298</v>
      </c>
      <c r="B456" s="20" t="s">
        <v>299</v>
      </c>
      <c r="C456" s="30"/>
      <c r="D456" s="3">
        <f>D457+D467</f>
        <v>52814.8</v>
      </c>
      <c r="E456" s="3">
        <f>E457+E467</f>
        <v>52602.700000000004</v>
      </c>
      <c r="F456" s="3">
        <f t="shared" si="171"/>
        <v>99.598408021993833</v>
      </c>
    </row>
    <row r="457" spans="1:6" ht="30" x14ac:dyDescent="0.2">
      <c r="A457" s="21" t="s">
        <v>300</v>
      </c>
      <c r="B457" s="20" t="s">
        <v>301</v>
      </c>
      <c r="C457" s="30"/>
      <c r="D457" s="3">
        <f>D458+D464+D461</f>
        <v>50888.800000000003</v>
      </c>
      <c r="E457" s="3">
        <f>E458+E464+E461</f>
        <v>50882.700000000004</v>
      </c>
      <c r="F457" s="3">
        <f t="shared" si="171"/>
        <v>99.988013079498828</v>
      </c>
    </row>
    <row r="458" spans="1:6" ht="30" x14ac:dyDescent="0.2">
      <c r="A458" s="23" t="s">
        <v>302</v>
      </c>
      <c r="B458" s="20" t="s">
        <v>303</v>
      </c>
      <c r="C458" s="30"/>
      <c r="D458" s="3">
        <f t="shared" ref="D458:E459" si="184">D459</f>
        <v>48016.800000000003</v>
      </c>
      <c r="E458" s="3">
        <f t="shared" si="184"/>
        <v>48016.800000000003</v>
      </c>
      <c r="F458" s="3">
        <f t="shared" si="171"/>
        <v>100</v>
      </c>
    </row>
    <row r="459" spans="1:6" ht="30" x14ac:dyDescent="0.2">
      <c r="A459" s="6" t="s">
        <v>415</v>
      </c>
      <c r="B459" s="20" t="s">
        <v>303</v>
      </c>
      <c r="C459" s="5" t="s">
        <v>429</v>
      </c>
      <c r="D459" s="3">
        <f t="shared" si="184"/>
        <v>48016.800000000003</v>
      </c>
      <c r="E459" s="3">
        <f t="shared" si="184"/>
        <v>48016.800000000003</v>
      </c>
      <c r="F459" s="3">
        <f t="shared" si="171"/>
        <v>100</v>
      </c>
    </row>
    <row r="460" spans="1:6" x14ac:dyDescent="0.2">
      <c r="A460" s="6" t="s">
        <v>416</v>
      </c>
      <c r="B460" s="20" t="s">
        <v>303</v>
      </c>
      <c r="C460" s="5" t="s">
        <v>430</v>
      </c>
      <c r="D460" s="3">
        <f>Функциональная!F197</f>
        <v>48016.800000000003</v>
      </c>
      <c r="E460" s="3">
        <f>Функциональная!G197</f>
        <v>48016.800000000003</v>
      </c>
      <c r="F460" s="3">
        <f t="shared" si="171"/>
        <v>100</v>
      </c>
    </row>
    <row r="461" spans="1:6" ht="30" x14ac:dyDescent="0.2">
      <c r="A461" s="6" t="s">
        <v>628</v>
      </c>
      <c r="B461" s="20" t="s">
        <v>627</v>
      </c>
      <c r="C461" s="5"/>
      <c r="D461" s="3">
        <f>D462</f>
        <v>2278</v>
      </c>
      <c r="E461" s="3">
        <f>E462</f>
        <v>2278</v>
      </c>
      <c r="F461" s="3">
        <f t="shared" si="171"/>
        <v>100</v>
      </c>
    </row>
    <row r="462" spans="1:6" ht="30" x14ac:dyDescent="0.2">
      <c r="A462" s="6" t="s">
        <v>415</v>
      </c>
      <c r="B462" s="20" t="s">
        <v>627</v>
      </c>
      <c r="C462" s="5" t="s">
        <v>429</v>
      </c>
      <c r="D462" s="3">
        <f>D463</f>
        <v>2278</v>
      </c>
      <c r="E462" s="3">
        <f>E463</f>
        <v>2278</v>
      </c>
      <c r="F462" s="3">
        <f t="shared" si="171"/>
        <v>100</v>
      </c>
    </row>
    <row r="463" spans="1:6" x14ac:dyDescent="0.2">
      <c r="A463" s="6" t="s">
        <v>416</v>
      </c>
      <c r="B463" s="20" t="s">
        <v>627</v>
      </c>
      <c r="C463" s="5" t="s">
        <v>430</v>
      </c>
      <c r="D463" s="3">
        <f>Функциональная!F200</f>
        <v>2278</v>
      </c>
      <c r="E463" s="3">
        <f>Функциональная!G200</f>
        <v>2278</v>
      </c>
      <c r="F463" s="3">
        <f t="shared" si="171"/>
        <v>100</v>
      </c>
    </row>
    <row r="464" spans="1:6" ht="90" x14ac:dyDescent="0.2">
      <c r="A464" s="6" t="s">
        <v>574</v>
      </c>
      <c r="B464" s="20" t="s">
        <v>573</v>
      </c>
      <c r="C464" s="5"/>
      <c r="D464" s="3">
        <f>D465</f>
        <v>594</v>
      </c>
      <c r="E464" s="3">
        <f>E465</f>
        <v>587.9</v>
      </c>
      <c r="F464" s="3">
        <f t="shared" si="171"/>
        <v>98.973063973063972</v>
      </c>
    </row>
    <row r="465" spans="1:6" ht="30" x14ac:dyDescent="0.2">
      <c r="A465" s="6" t="s">
        <v>415</v>
      </c>
      <c r="B465" s="20" t="s">
        <v>573</v>
      </c>
      <c r="C465" s="5" t="s">
        <v>429</v>
      </c>
      <c r="D465" s="3">
        <f>D466</f>
        <v>594</v>
      </c>
      <c r="E465" s="3">
        <f>E466</f>
        <v>587.9</v>
      </c>
      <c r="F465" s="3">
        <f t="shared" si="171"/>
        <v>98.973063973063972</v>
      </c>
    </row>
    <row r="466" spans="1:6" x14ac:dyDescent="0.2">
      <c r="A466" s="6" t="s">
        <v>416</v>
      </c>
      <c r="B466" s="20" t="s">
        <v>573</v>
      </c>
      <c r="C466" s="5" t="s">
        <v>430</v>
      </c>
      <c r="D466" s="3">
        <f>Функциональная!F203</f>
        <v>594</v>
      </c>
      <c r="E466" s="3">
        <f>Функциональная!G203</f>
        <v>587.9</v>
      </c>
      <c r="F466" s="3">
        <f t="shared" si="171"/>
        <v>98.973063973063972</v>
      </c>
    </row>
    <row r="467" spans="1:6" ht="45" x14ac:dyDescent="0.2">
      <c r="A467" s="21" t="s">
        <v>547</v>
      </c>
      <c r="B467" s="20" t="s">
        <v>548</v>
      </c>
      <c r="C467" s="30"/>
      <c r="D467" s="3">
        <f t="shared" ref="D467:E469" si="185">D468</f>
        <v>1926</v>
      </c>
      <c r="E467" s="3">
        <f t="shared" si="185"/>
        <v>1720</v>
      </c>
      <c r="F467" s="3">
        <f t="shared" si="171"/>
        <v>89.30425752855659</v>
      </c>
    </row>
    <row r="468" spans="1:6" ht="60" x14ac:dyDescent="0.2">
      <c r="A468" s="25" t="s">
        <v>549</v>
      </c>
      <c r="B468" s="20" t="s">
        <v>550</v>
      </c>
      <c r="C468" s="30"/>
      <c r="D468" s="3">
        <f t="shared" si="185"/>
        <v>1926</v>
      </c>
      <c r="E468" s="3">
        <f t="shared" si="185"/>
        <v>1720</v>
      </c>
      <c r="F468" s="3">
        <f t="shared" si="171"/>
        <v>89.30425752855659</v>
      </c>
    </row>
    <row r="469" spans="1:6" ht="30" x14ac:dyDescent="0.2">
      <c r="A469" s="6" t="s">
        <v>415</v>
      </c>
      <c r="B469" s="20" t="s">
        <v>550</v>
      </c>
      <c r="C469" s="5">
        <v>600</v>
      </c>
      <c r="D469" s="3">
        <f t="shared" si="185"/>
        <v>1926</v>
      </c>
      <c r="E469" s="3">
        <f t="shared" si="185"/>
        <v>1720</v>
      </c>
      <c r="F469" s="3">
        <f t="shared" si="171"/>
        <v>89.30425752855659</v>
      </c>
    </row>
    <row r="470" spans="1:6" x14ac:dyDescent="0.2">
      <c r="A470" s="6" t="s">
        <v>416</v>
      </c>
      <c r="B470" s="20" t="s">
        <v>550</v>
      </c>
      <c r="C470" s="5">
        <v>610</v>
      </c>
      <c r="D470" s="3">
        <f>Функциональная!F339</f>
        <v>1926</v>
      </c>
      <c r="E470" s="3">
        <f>Функциональная!G339</f>
        <v>1720</v>
      </c>
      <c r="F470" s="3">
        <f t="shared" si="171"/>
        <v>89.30425752855659</v>
      </c>
    </row>
    <row r="471" spans="1:6" ht="30" x14ac:dyDescent="0.2">
      <c r="A471" s="21" t="s">
        <v>304</v>
      </c>
      <c r="B471" s="20" t="s">
        <v>305</v>
      </c>
      <c r="C471" s="30"/>
      <c r="D471" s="3">
        <f>D472+D476+D480+D491+D487</f>
        <v>12268.6</v>
      </c>
      <c r="E471" s="3">
        <f>E472+E476+E480+E491+E487</f>
        <v>10099.5</v>
      </c>
      <c r="F471" s="3">
        <f t="shared" si="171"/>
        <v>82.319906101755706</v>
      </c>
    </row>
    <row r="472" spans="1:6" x14ac:dyDescent="0.2">
      <c r="A472" s="21" t="s">
        <v>306</v>
      </c>
      <c r="B472" s="20" t="s">
        <v>307</v>
      </c>
      <c r="C472" s="30"/>
      <c r="D472" s="3">
        <f t="shared" ref="D472:E473" si="186">D473</f>
        <v>2144</v>
      </c>
      <c r="E472" s="3">
        <f t="shared" si="186"/>
        <v>2134.9</v>
      </c>
      <c r="F472" s="3">
        <f t="shared" si="171"/>
        <v>99.575559701492551</v>
      </c>
    </row>
    <row r="473" spans="1:6" x14ac:dyDescent="0.2">
      <c r="A473" s="27" t="s">
        <v>308</v>
      </c>
      <c r="B473" s="20" t="s">
        <v>309</v>
      </c>
      <c r="C473" s="30"/>
      <c r="D473" s="3">
        <f t="shared" si="186"/>
        <v>2144</v>
      </c>
      <c r="E473" s="3">
        <f t="shared" si="186"/>
        <v>2134.9</v>
      </c>
      <c r="F473" s="3">
        <f t="shared" si="171"/>
        <v>99.575559701492551</v>
      </c>
    </row>
    <row r="474" spans="1:6" x14ac:dyDescent="0.2">
      <c r="A474" s="6" t="s">
        <v>394</v>
      </c>
      <c r="B474" s="20" t="s">
        <v>309</v>
      </c>
      <c r="C474" s="5" t="s">
        <v>395</v>
      </c>
      <c r="D474" s="3">
        <f t="shared" ref="D474:E474" si="187">D475</f>
        <v>2144</v>
      </c>
      <c r="E474" s="3">
        <f t="shared" si="187"/>
        <v>2134.9</v>
      </c>
      <c r="F474" s="3">
        <f t="shared" si="171"/>
        <v>99.575559701492551</v>
      </c>
    </row>
    <row r="475" spans="1:6" x14ac:dyDescent="0.2">
      <c r="A475" s="6" t="s">
        <v>396</v>
      </c>
      <c r="B475" s="20" t="s">
        <v>309</v>
      </c>
      <c r="C475" s="5" t="s">
        <v>397</v>
      </c>
      <c r="D475" s="3">
        <f>Функциональная!F344</f>
        <v>2144</v>
      </c>
      <c r="E475" s="3">
        <f>Функциональная!G344</f>
        <v>2134.9</v>
      </c>
      <c r="F475" s="3">
        <f t="shared" si="171"/>
        <v>99.575559701492551</v>
      </c>
    </row>
    <row r="476" spans="1:6" x14ac:dyDescent="0.2">
      <c r="A476" s="21" t="s">
        <v>310</v>
      </c>
      <c r="B476" s="20" t="s">
        <v>311</v>
      </c>
      <c r="C476" s="30"/>
      <c r="D476" s="3">
        <f t="shared" ref="D476:E478" si="188">D477</f>
        <v>688.4</v>
      </c>
      <c r="E476" s="3">
        <f t="shared" si="188"/>
        <v>672</v>
      </c>
      <c r="F476" s="3">
        <f t="shared" si="171"/>
        <v>97.61766414875072</v>
      </c>
    </row>
    <row r="477" spans="1:6" x14ac:dyDescent="0.2">
      <c r="A477" s="27" t="s">
        <v>312</v>
      </c>
      <c r="B477" s="20" t="s">
        <v>313</v>
      </c>
      <c r="C477" s="30"/>
      <c r="D477" s="3">
        <f t="shared" si="188"/>
        <v>688.4</v>
      </c>
      <c r="E477" s="3">
        <f t="shared" si="188"/>
        <v>672</v>
      </c>
      <c r="F477" s="3">
        <f t="shared" si="171"/>
        <v>97.61766414875072</v>
      </c>
    </row>
    <row r="478" spans="1:6" x14ac:dyDescent="0.2">
      <c r="A478" s="6" t="s">
        <v>394</v>
      </c>
      <c r="B478" s="20" t="s">
        <v>313</v>
      </c>
      <c r="C478" s="5" t="s">
        <v>395</v>
      </c>
      <c r="D478" s="3">
        <f t="shared" si="188"/>
        <v>688.4</v>
      </c>
      <c r="E478" s="3">
        <f t="shared" si="188"/>
        <v>672</v>
      </c>
      <c r="F478" s="3">
        <f t="shared" si="171"/>
        <v>97.61766414875072</v>
      </c>
    </row>
    <row r="479" spans="1:6" x14ac:dyDescent="0.2">
      <c r="A479" s="6" t="s">
        <v>396</v>
      </c>
      <c r="B479" s="20" t="s">
        <v>313</v>
      </c>
      <c r="C479" s="5" t="s">
        <v>397</v>
      </c>
      <c r="D479" s="3">
        <f>Функциональная!F348</f>
        <v>688.4</v>
      </c>
      <c r="E479" s="3">
        <f>Функциональная!G348</f>
        <v>672</v>
      </c>
      <c r="F479" s="3">
        <f t="shared" si="171"/>
        <v>97.61766414875072</v>
      </c>
    </row>
    <row r="480" spans="1:6" x14ac:dyDescent="0.2">
      <c r="A480" s="21" t="s">
        <v>314</v>
      </c>
      <c r="B480" s="20" t="s">
        <v>315</v>
      </c>
      <c r="C480" s="30"/>
      <c r="D480" s="3">
        <f>D481+D484</f>
        <v>1303</v>
      </c>
      <c r="E480" s="3">
        <f>E481+E484</f>
        <v>1024</v>
      </c>
      <c r="F480" s="3">
        <f t="shared" si="171"/>
        <v>78.587874136607823</v>
      </c>
    </row>
    <row r="481" spans="1:6" ht="60" x14ac:dyDescent="0.2">
      <c r="A481" s="25" t="s">
        <v>318</v>
      </c>
      <c r="B481" s="20" t="s">
        <v>319</v>
      </c>
      <c r="C481" s="30"/>
      <c r="D481" s="3">
        <f t="shared" ref="D481:E482" si="189">D482</f>
        <v>416</v>
      </c>
      <c r="E481" s="3">
        <f t="shared" si="189"/>
        <v>137</v>
      </c>
      <c r="F481" s="3">
        <f t="shared" si="171"/>
        <v>32.932692307692307</v>
      </c>
    </row>
    <row r="482" spans="1:6" ht="30" x14ac:dyDescent="0.2">
      <c r="A482" s="6" t="s">
        <v>415</v>
      </c>
      <c r="B482" s="20" t="s">
        <v>319</v>
      </c>
      <c r="C482" s="5">
        <v>600</v>
      </c>
      <c r="D482" s="3">
        <f t="shared" si="189"/>
        <v>416</v>
      </c>
      <c r="E482" s="3">
        <f t="shared" si="189"/>
        <v>137</v>
      </c>
      <c r="F482" s="3">
        <f t="shared" si="171"/>
        <v>32.932692307692307</v>
      </c>
    </row>
    <row r="483" spans="1:6" x14ac:dyDescent="0.2">
      <c r="A483" s="6" t="s">
        <v>416</v>
      </c>
      <c r="B483" s="20" t="s">
        <v>319</v>
      </c>
      <c r="C483" s="5">
        <v>610</v>
      </c>
      <c r="D483" s="3">
        <f>Функциональная!F590+Функциональная!F683</f>
        <v>416</v>
      </c>
      <c r="E483" s="3">
        <f>Функциональная!G590+Функциональная!G683</f>
        <v>137</v>
      </c>
      <c r="F483" s="3">
        <f t="shared" si="171"/>
        <v>32.932692307692307</v>
      </c>
    </row>
    <row r="484" spans="1:6" ht="45" x14ac:dyDescent="0.2">
      <c r="A484" s="25" t="s">
        <v>316</v>
      </c>
      <c r="B484" s="20" t="s">
        <v>317</v>
      </c>
      <c r="C484" s="30"/>
      <c r="D484" s="3">
        <f t="shared" ref="D484:E485" si="190">D485</f>
        <v>887</v>
      </c>
      <c r="E484" s="3">
        <f t="shared" si="190"/>
        <v>887</v>
      </c>
      <c r="F484" s="3">
        <f t="shared" si="171"/>
        <v>100</v>
      </c>
    </row>
    <row r="485" spans="1:6" ht="30" x14ac:dyDescent="0.2">
      <c r="A485" s="6" t="s">
        <v>415</v>
      </c>
      <c r="B485" s="20" t="s">
        <v>317</v>
      </c>
      <c r="C485" s="30">
        <v>600</v>
      </c>
      <c r="D485" s="3">
        <f t="shared" si="190"/>
        <v>887</v>
      </c>
      <c r="E485" s="3">
        <f t="shared" si="190"/>
        <v>887</v>
      </c>
      <c r="F485" s="3">
        <f t="shared" ref="F485:F525" si="191">E485/D485*100</f>
        <v>100</v>
      </c>
    </row>
    <row r="486" spans="1:6" x14ac:dyDescent="0.2">
      <c r="A486" s="6" t="s">
        <v>416</v>
      </c>
      <c r="B486" s="20" t="s">
        <v>317</v>
      </c>
      <c r="C486" s="30">
        <v>610</v>
      </c>
      <c r="D486" s="3">
        <f>Функциональная!F593+Функциональная!F680</f>
        <v>887</v>
      </c>
      <c r="E486" s="3">
        <f>Функциональная!G593+Функциональная!G680</f>
        <v>887</v>
      </c>
      <c r="F486" s="3">
        <f t="shared" si="191"/>
        <v>100</v>
      </c>
    </row>
    <row r="487" spans="1:6" x14ac:dyDescent="0.2">
      <c r="A487" s="21" t="s">
        <v>551</v>
      </c>
      <c r="B487" s="20" t="s">
        <v>552</v>
      </c>
      <c r="C487" s="30"/>
      <c r="D487" s="32">
        <f t="shared" ref="D487:E489" si="192">D488</f>
        <v>1248</v>
      </c>
      <c r="E487" s="32">
        <f t="shared" si="192"/>
        <v>1247</v>
      </c>
      <c r="F487" s="3">
        <f t="shared" si="191"/>
        <v>99.919871794871796</v>
      </c>
    </row>
    <row r="488" spans="1:6" ht="30" x14ac:dyDescent="0.2">
      <c r="A488" s="25" t="s">
        <v>553</v>
      </c>
      <c r="B488" s="20" t="s">
        <v>554</v>
      </c>
      <c r="C488" s="30"/>
      <c r="D488" s="32">
        <f t="shared" si="192"/>
        <v>1248</v>
      </c>
      <c r="E488" s="32">
        <f t="shared" si="192"/>
        <v>1247</v>
      </c>
      <c r="F488" s="3">
        <f t="shared" si="191"/>
        <v>99.919871794871796</v>
      </c>
    </row>
    <row r="489" spans="1:6" x14ac:dyDescent="0.2">
      <c r="A489" s="6" t="s">
        <v>394</v>
      </c>
      <c r="B489" s="20" t="s">
        <v>554</v>
      </c>
      <c r="C489" s="30">
        <v>200</v>
      </c>
      <c r="D489" s="32">
        <f t="shared" si="192"/>
        <v>1248</v>
      </c>
      <c r="E489" s="32">
        <f t="shared" si="192"/>
        <v>1247</v>
      </c>
      <c r="F489" s="3">
        <f t="shared" si="191"/>
        <v>99.919871794871796</v>
      </c>
    </row>
    <row r="490" spans="1:6" x14ac:dyDescent="0.2">
      <c r="A490" s="6" t="s">
        <v>396</v>
      </c>
      <c r="B490" s="20" t="s">
        <v>554</v>
      </c>
      <c r="C490" s="30">
        <v>240</v>
      </c>
      <c r="D490" s="32">
        <f>Функциональная!F352</f>
        <v>1248</v>
      </c>
      <c r="E490" s="32">
        <f>Функциональная!G352</f>
        <v>1247</v>
      </c>
      <c r="F490" s="3">
        <f t="shared" si="191"/>
        <v>99.919871794871796</v>
      </c>
    </row>
    <row r="491" spans="1:6" x14ac:dyDescent="0.2">
      <c r="A491" s="21" t="s">
        <v>67</v>
      </c>
      <c r="B491" s="20" t="s">
        <v>320</v>
      </c>
      <c r="C491" s="30"/>
      <c r="D491" s="3">
        <f>D492+D495</f>
        <v>6885.2000000000007</v>
      </c>
      <c r="E491" s="3">
        <f>E492+E495</f>
        <v>5021.6000000000004</v>
      </c>
      <c r="F491" s="3">
        <f t="shared" si="191"/>
        <v>72.933248126416089</v>
      </c>
    </row>
    <row r="492" spans="1:6" ht="30" x14ac:dyDescent="0.2">
      <c r="A492" s="25" t="s">
        <v>321</v>
      </c>
      <c r="B492" s="20" t="s">
        <v>322</v>
      </c>
      <c r="C492" s="30"/>
      <c r="D492" s="3">
        <f>D493</f>
        <v>4597.4000000000005</v>
      </c>
      <c r="E492" s="3">
        <f>E493</f>
        <v>3240.3</v>
      </c>
      <c r="F492" s="3">
        <f t="shared" si="191"/>
        <v>70.481141514769206</v>
      </c>
    </row>
    <row r="493" spans="1:6" x14ac:dyDescent="0.2">
      <c r="A493" s="6" t="s">
        <v>394</v>
      </c>
      <c r="B493" s="20" t="s">
        <v>322</v>
      </c>
      <c r="C493" s="5" t="s">
        <v>395</v>
      </c>
      <c r="D493" s="11">
        <f>D494</f>
        <v>4597.4000000000005</v>
      </c>
      <c r="E493" s="11">
        <f>E494</f>
        <v>3240.3</v>
      </c>
      <c r="F493" s="3">
        <f t="shared" si="191"/>
        <v>70.481141514769206</v>
      </c>
    </row>
    <row r="494" spans="1:6" x14ac:dyDescent="0.2">
      <c r="A494" s="6" t="s">
        <v>396</v>
      </c>
      <c r="B494" s="20" t="s">
        <v>322</v>
      </c>
      <c r="C494" s="5" t="s">
        <v>397</v>
      </c>
      <c r="D494" s="11">
        <f>Функциональная!F356</f>
        <v>4597.4000000000005</v>
      </c>
      <c r="E494" s="11">
        <f>Функциональная!G356</f>
        <v>3240.3</v>
      </c>
      <c r="F494" s="3">
        <f t="shared" si="191"/>
        <v>70.481141514769206</v>
      </c>
    </row>
    <row r="495" spans="1:6" ht="30" x14ac:dyDescent="0.2">
      <c r="A495" s="25" t="s">
        <v>323</v>
      </c>
      <c r="B495" s="20" t="s">
        <v>324</v>
      </c>
      <c r="C495" s="30"/>
      <c r="D495" s="3">
        <f>D496</f>
        <v>2287.8000000000002</v>
      </c>
      <c r="E495" s="3">
        <f>E496</f>
        <v>1781.3</v>
      </c>
      <c r="F495" s="3">
        <f t="shared" si="191"/>
        <v>77.860826995366722</v>
      </c>
    </row>
    <row r="496" spans="1:6" x14ac:dyDescent="0.2">
      <c r="A496" s="6" t="s">
        <v>394</v>
      </c>
      <c r="B496" s="20" t="s">
        <v>324</v>
      </c>
      <c r="C496" s="5" t="s">
        <v>395</v>
      </c>
      <c r="D496" s="11">
        <f>D497</f>
        <v>2287.8000000000002</v>
      </c>
      <c r="E496" s="11">
        <f>E497</f>
        <v>1781.3</v>
      </c>
      <c r="F496" s="3">
        <f t="shared" si="191"/>
        <v>77.860826995366722</v>
      </c>
    </row>
    <row r="497" spans="1:6" x14ac:dyDescent="0.2">
      <c r="A497" s="6" t="s">
        <v>396</v>
      </c>
      <c r="B497" s="20" t="s">
        <v>324</v>
      </c>
      <c r="C497" s="5" t="s">
        <v>397</v>
      </c>
      <c r="D497" s="11">
        <f>Функциональная!F359</f>
        <v>2287.8000000000002</v>
      </c>
      <c r="E497" s="11">
        <f>Функциональная!G359</f>
        <v>1781.3</v>
      </c>
      <c r="F497" s="3">
        <f t="shared" si="191"/>
        <v>77.860826995366722</v>
      </c>
    </row>
    <row r="498" spans="1:6" ht="15.75" x14ac:dyDescent="0.25">
      <c r="A498" s="34" t="s">
        <v>325</v>
      </c>
      <c r="B498" s="45" t="s">
        <v>326</v>
      </c>
      <c r="C498" s="33"/>
      <c r="D498" s="35">
        <f>D499</f>
        <v>474</v>
      </c>
      <c r="E498" s="35">
        <f>E499</f>
        <v>368.1</v>
      </c>
      <c r="F498" s="9">
        <f t="shared" si="191"/>
        <v>77.658227848101262</v>
      </c>
    </row>
    <row r="499" spans="1:6" x14ac:dyDescent="0.2">
      <c r="A499" s="21" t="s">
        <v>327</v>
      </c>
      <c r="B499" s="20" t="s">
        <v>328</v>
      </c>
      <c r="C499" s="5"/>
      <c r="D499" s="3">
        <f>D500</f>
        <v>474</v>
      </c>
      <c r="E499" s="3">
        <f>E500</f>
        <v>368.1</v>
      </c>
      <c r="F499" s="3">
        <f t="shared" si="191"/>
        <v>77.658227848101262</v>
      </c>
    </row>
    <row r="500" spans="1:6" ht="45" x14ac:dyDescent="0.2">
      <c r="A500" s="21" t="s">
        <v>329</v>
      </c>
      <c r="B500" s="20" t="s">
        <v>330</v>
      </c>
      <c r="C500" s="5"/>
      <c r="D500" s="3">
        <f t="shared" ref="D500:E500" si="193">D501</f>
        <v>474</v>
      </c>
      <c r="E500" s="3">
        <f t="shared" si="193"/>
        <v>368.1</v>
      </c>
      <c r="F500" s="3">
        <f t="shared" si="191"/>
        <v>77.658227848101262</v>
      </c>
    </row>
    <row r="501" spans="1:6" ht="105" x14ac:dyDescent="0.2">
      <c r="A501" s="25" t="s">
        <v>501</v>
      </c>
      <c r="B501" s="20" t="s">
        <v>331</v>
      </c>
      <c r="C501" s="5"/>
      <c r="D501" s="3">
        <f t="shared" ref="D501:E501" si="194">D502+D504</f>
        <v>474</v>
      </c>
      <c r="E501" s="3">
        <f t="shared" si="194"/>
        <v>368.1</v>
      </c>
      <c r="F501" s="3">
        <f t="shared" si="191"/>
        <v>77.658227848101262</v>
      </c>
    </row>
    <row r="502" spans="1:6" ht="45" x14ac:dyDescent="0.2">
      <c r="A502" s="6" t="s">
        <v>390</v>
      </c>
      <c r="B502" s="20" t="s">
        <v>331</v>
      </c>
      <c r="C502" s="5">
        <v>100</v>
      </c>
      <c r="D502" s="3">
        <f t="shared" ref="D502:E502" si="195">D503</f>
        <v>372.9</v>
      </c>
      <c r="E502" s="3">
        <f t="shared" si="195"/>
        <v>368.1</v>
      </c>
      <c r="F502" s="3">
        <f t="shared" si="191"/>
        <v>98.712791633145628</v>
      </c>
    </row>
    <row r="503" spans="1:6" x14ac:dyDescent="0.2">
      <c r="A503" s="6" t="s">
        <v>392</v>
      </c>
      <c r="B503" s="20" t="s">
        <v>331</v>
      </c>
      <c r="C503" s="5">
        <v>120</v>
      </c>
      <c r="D503" s="3">
        <f>Функциональная!F398</f>
        <v>372.9</v>
      </c>
      <c r="E503" s="3">
        <f>Функциональная!G398</f>
        <v>368.1</v>
      </c>
      <c r="F503" s="3">
        <f t="shared" si="191"/>
        <v>98.712791633145628</v>
      </c>
    </row>
    <row r="504" spans="1:6" x14ac:dyDescent="0.2">
      <c r="A504" s="6" t="s">
        <v>394</v>
      </c>
      <c r="B504" s="20" t="s">
        <v>331</v>
      </c>
      <c r="C504" s="5">
        <v>200</v>
      </c>
      <c r="D504" s="3">
        <f t="shared" ref="D504:E504" si="196">D505</f>
        <v>101.1</v>
      </c>
      <c r="E504" s="3">
        <f t="shared" si="196"/>
        <v>0</v>
      </c>
      <c r="F504" s="3">
        <f t="shared" si="191"/>
        <v>0</v>
      </c>
    </row>
    <row r="505" spans="1:6" x14ac:dyDescent="0.2">
      <c r="A505" s="6" t="s">
        <v>396</v>
      </c>
      <c r="B505" s="20" t="s">
        <v>331</v>
      </c>
      <c r="C505" s="5">
        <v>240</v>
      </c>
      <c r="D505" s="3">
        <f>Функциональная!F400</f>
        <v>101.1</v>
      </c>
      <c r="E505" s="3">
        <f>Функциональная!G400</f>
        <v>0</v>
      </c>
      <c r="F505" s="3">
        <f t="shared" si="191"/>
        <v>0</v>
      </c>
    </row>
    <row r="506" spans="1:6" ht="31.5" x14ac:dyDescent="0.25">
      <c r="A506" s="34" t="s">
        <v>332</v>
      </c>
      <c r="B506" s="45" t="s">
        <v>333</v>
      </c>
      <c r="C506" s="33"/>
      <c r="D506" s="35">
        <f>D507+D528+D548</f>
        <v>116991.8</v>
      </c>
      <c r="E506" s="35">
        <f>E507+E528+E548</f>
        <v>113243.70000000001</v>
      </c>
      <c r="F506" s="9">
        <f t="shared" si="191"/>
        <v>96.796271191656174</v>
      </c>
    </row>
    <row r="507" spans="1:6" x14ac:dyDescent="0.2">
      <c r="A507" s="21" t="s">
        <v>334</v>
      </c>
      <c r="B507" s="20" t="s">
        <v>335</v>
      </c>
      <c r="C507" s="30"/>
      <c r="D507" s="3">
        <f>D508+D518</f>
        <v>23323</v>
      </c>
      <c r="E507" s="3">
        <f>E508+E518</f>
        <v>20729.400000000001</v>
      </c>
      <c r="F507" s="3">
        <f t="shared" si="191"/>
        <v>88.879646700681732</v>
      </c>
    </row>
    <row r="508" spans="1:6" ht="30" x14ac:dyDescent="0.2">
      <c r="A508" s="23" t="s">
        <v>336</v>
      </c>
      <c r="B508" s="20" t="s">
        <v>337</v>
      </c>
      <c r="C508" s="30"/>
      <c r="D508" s="3">
        <f>D509+D515+D512</f>
        <v>1893</v>
      </c>
      <c r="E508" s="3">
        <f>E509+E515+E512</f>
        <v>1893</v>
      </c>
      <c r="F508" s="3">
        <f t="shared" si="191"/>
        <v>100</v>
      </c>
    </row>
    <row r="509" spans="1:6" x14ac:dyDescent="0.2">
      <c r="A509" s="6" t="s">
        <v>601</v>
      </c>
      <c r="B509" s="20" t="s">
        <v>602</v>
      </c>
      <c r="C509" s="5"/>
      <c r="D509" s="3">
        <f t="shared" ref="D509:E510" si="197">D510</f>
        <v>707.7</v>
      </c>
      <c r="E509" s="3">
        <f t="shared" si="197"/>
        <v>707.7</v>
      </c>
      <c r="F509" s="3">
        <f t="shared" si="191"/>
        <v>100</v>
      </c>
    </row>
    <row r="510" spans="1:6" ht="30" x14ac:dyDescent="0.2">
      <c r="A510" s="6" t="s">
        <v>415</v>
      </c>
      <c r="B510" s="20" t="s">
        <v>602</v>
      </c>
      <c r="C510" s="5" t="s">
        <v>429</v>
      </c>
      <c r="D510" s="3">
        <f t="shared" si="197"/>
        <v>707.7</v>
      </c>
      <c r="E510" s="3">
        <f t="shared" si="197"/>
        <v>707.7</v>
      </c>
      <c r="F510" s="3">
        <f t="shared" si="191"/>
        <v>100</v>
      </c>
    </row>
    <row r="511" spans="1:6" x14ac:dyDescent="0.2">
      <c r="A511" s="6" t="s">
        <v>416</v>
      </c>
      <c r="B511" s="20" t="s">
        <v>602</v>
      </c>
      <c r="C511" s="5" t="s">
        <v>430</v>
      </c>
      <c r="D511" s="3">
        <f>Функциональная!F466</f>
        <v>707.7</v>
      </c>
      <c r="E511" s="3">
        <f>Функциональная!G466</f>
        <v>707.7</v>
      </c>
      <c r="F511" s="3">
        <f t="shared" si="191"/>
        <v>100</v>
      </c>
    </row>
    <row r="512" spans="1:6" ht="30" x14ac:dyDescent="0.2">
      <c r="A512" s="6" t="s">
        <v>621</v>
      </c>
      <c r="B512" s="20" t="s">
        <v>619</v>
      </c>
      <c r="C512" s="5"/>
      <c r="D512" s="3">
        <f>D513</f>
        <v>1117</v>
      </c>
      <c r="E512" s="3">
        <f>E513</f>
        <v>1117</v>
      </c>
      <c r="F512" s="3">
        <f t="shared" si="191"/>
        <v>100</v>
      </c>
    </row>
    <row r="513" spans="1:6" ht="30" x14ac:dyDescent="0.2">
      <c r="A513" s="6" t="s">
        <v>415</v>
      </c>
      <c r="B513" s="20" t="s">
        <v>619</v>
      </c>
      <c r="C513" s="5" t="s">
        <v>429</v>
      </c>
      <c r="D513" s="3">
        <f>D514</f>
        <v>1117</v>
      </c>
      <c r="E513" s="3">
        <f>E514</f>
        <v>1117</v>
      </c>
      <c r="F513" s="3">
        <f t="shared" si="191"/>
        <v>100</v>
      </c>
    </row>
    <row r="514" spans="1:6" x14ac:dyDescent="0.2">
      <c r="A514" s="6" t="s">
        <v>416</v>
      </c>
      <c r="B514" s="20" t="s">
        <v>619</v>
      </c>
      <c r="C514" s="5" t="s">
        <v>430</v>
      </c>
      <c r="D514" s="3">
        <f>Ведомственная!G442</f>
        <v>1117</v>
      </c>
      <c r="E514" s="3">
        <f>Ведомственная!H442</f>
        <v>1117</v>
      </c>
      <c r="F514" s="3">
        <f t="shared" si="191"/>
        <v>100</v>
      </c>
    </row>
    <row r="515" spans="1:6" ht="30" x14ac:dyDescent="0.2">
      <c r="A515" s="6" t="s">
        <v>572</v>
      </c>
      <c r="B515" s="20" t="s">
        <v>571</v>
      </c>
      <c r="C515" s="5"/>
      <c r="D515" s="3">
        <f>D516</f>
        <v>68.3</v>
      </c>
      <c r="E515" s="3">
        <f>E516</f>
        <v>68.3</v>
      </c>
      <c r="F515" s="3">
        <f t="shared" si="191"/>
        <v>100</v>
      </c>
    </row>
    <row r="516" spans="1:6" x14ac:dyDescent="0.2">
      <c r="A516" s="6" t="s">
        <v>394</v>
      </c>
      <c r="B516" s="20" t="s">
        <v>571</v>
      </c>
      <c r="C516" s="5" t="s">
        <v>395</v>
      </c>
      <c r="D516" s="3">
        <f>D517</f>
        <v>68.3</v>
      </c>
      <c r="E516" s="3">
        <f>E517</f>
        <v>68.3</v>
      </c>
      <c r="F516" s="3">
        <f t="shared" si="191"/>
        <v>100</v>
      </c>
    </row>
    <row r="517" spans="1:6" x14ac:dyDescent="0.2">
      <c r="A517" s="6" t="s">
        <v>396</v>
      </c>
      <c r="B517" s="20" t="s">
        <v>571</v>
      </c>
      <c r="C517" s="5" t="s">
        <v>397</v>
      </c>
      <c r="D517" s="3">
        <f>Функциональная!F472</f>
        <v>68.3</v>
      </c>
      <c r="E517" s="3">
        <f>Функциональная!G472</f>
        <v>68.3</v>
      </c>
      <c r="F517" s="3">
        <f t="shared" si="191"/>
        <v>100</v>
      </c>
    </row>
    <row r="518" spans="1:6" x14ac:dyDescent="0.2">
      <c r="A518" s="23" t="s">
        <v>338</v>
      </c>
      <c r="B518" s="20" t="s">
        <v>339</v>
      </c>
      <c r="C518" s="30"/>
      <c r="D518" s="3">
        <f>D519+D525+D522</f>
        <v>21430</v>
      </c>
      <c r="E518" s="3">
        <f>E519+E525+E522</f>
        <v>18836.400000000001</v>
      </c>
      <c r="F518" s="3">
        <f t="shared" si="191"/>
        <v>87.89734017732151</v>
      </c>
    </row>
    <row r="519" spans="1:6" ht="30" x14ac:dyDescent="0.2">
      <c r="A519" s="23" t="s">
        <v>613</v>
      </c>
      <c r="B519" s="20" t="s">
        <v>530</v>
      </c>
      <c r="C519" s="30"/>
      <c r="D519" s="3">
        <f t="shared" ref="D519:E520" si="198">D520</f>
        <v>11818.2</v>
      </c>
      <c r="E519" s="3">
        <f t="shared" si="198"/>
        <v>11818.2</v>
      </c>
      <c r="F519" s="3">
        <f t="shared" si="191"/>
        <v>100</v>
      </c>
    </row>
    <row r="520" spans="1:6" x14ac:dyDescent="0.2">
      <c r="A520" s="6" t="s">
        <v>394</v>
      </c>
      <c r="B520" s="20" t="s">
        <v>530</v>
      </c>
      <c r="C520" s="5" t="s">
        <v>395</v>
      </c>
      <c r="D520" s="3">
        <f t="shared" si="198"/>
        <v>11818.2</v>
      </c>
      <c r="E520" s="3">
        <f t="shared" si="198"/>
        <v>11818.2</v>
      </c>
      <c r="F520" s="3">
        <f t="shared" si="191"/>
        <v>100</v>
      </c>
    </row>
    <row r="521" spans="1:6" x14ac:dyDescent="0.2">
      <c r="A521" s="6" t="s">
        <v>396</v>
      </c>
      <c r="B521" s="20" t="s">
        <v>530</v>
      </c>
      <c r="C521" s="5" t="s">
        <v>397</v>
      </c>
      <c r="D521" s="3">
        <f>Функциональная!F476</f>
        <v>11818.2</v>
      </c>
      <c r="E521" s="3">
        <f>Функциональная!G476</f>
        <v>11818.2</v>
      </c>
      <c r="F521" s="3">
        <f t="shared" si="191"/>
        <v>100</v>
      </c>
    </row>
    <row r="522" spans="1:6" x14ac:dyDescent="0.2">
      <c r="A522" s="6" t="s">
        <v>625</v>
      </c>
      <c r="B522" s="20" t="s">
        <v>626</v>
      </c>
      <c r="C522" s="5"/>
      <c r="D522" s="3">
        <f>D523</f>
        <v>406.4</v>
      </c>
      <c r="E522" s="3">
        <f>E523</f>
        <v>87</v>
      </c>
      <c r="F522" s="3">
        <f t="shared" si="191"/>
        <v>21.40748031496063</v>
      </c>
    </row>
    <row r="523" spans="1:6" ht="30" x14ac:dyDescent="0.2">
      <c r="A523" s="6" t="s">
        <v>415</v>
      </c>
      <c r="B523" s="20" t="s">
        <v>626</v>
      </c>
      <c r="C523" s="5" t="s">
        <v>429</v>
      </c>
      <c r="D523" s="3">
        <f>D524</f>
        <v>406.4</v>
      </c>
      <c r="E523" s="3">
        <f>E524</f>
        <v>87</v>
      </c>
      <c r="F523" s="3">
        <f t="shared" si="191"/>
        <v>21.40748031496063</v>
      </c>
    </row>
    <row r="524" spans="1:6" x14ac:dyDescent="0.2">
      <c r="A524" s="6" t="s">
        <v>416</v>
      </c>
      <c r="B524" s="20" t="s">
        <v>626</v>
      </c>
      <c r="C524" s="5" t="s">
        <v>430</v>
      </c>
      <c r="D524" s="3">
        <f>Функциональная!F320</f>
        <v>406.4</v>
      </c>
      <c r="E524" s="3">
        <f>Функциональная!G320</f>
        <v>87</v>
      </c>
      <c r="F524" s="3">
        <f t="shared" si="191"/>
        <v>21.40748031496063</v>
      </c>
    </row>
    <row r="525" spans="1:6" x14ac:dyDescent="0.2">
      <c r="A525" s="23" t="s">
        <v>545</v>
      </c>
      <c r="B525" s="20" t="s">
        <v>546</v>
      </c>
      <c r="C525" s="5"/>
      <c r="D525" s="3">
        <f>D526</f>
        <v>9205.4</v>
      </c>
      <c r="E525" s="3">
        <f>E526</f>
        <v>6931.2</v>
      </c>
      <c r="F525" s="3">
        <f t="shared" si="191"/>
        <v>75.294935581289252</v>
      </c>
    </row>
    <row r="526" spans="1:6" ht="30" x14ac:dyDescent="0.2">
      <c r="A526" s="6" t="s">
        <v>415</v>
      </c>
      <c r="B526" s="20" t="s">
        <v>546</v>
      </c>
      <c r="C526" s="5" t="s">
        <v>429</v>
      </c>
      <c r="D526" s="3">
        <f>D527</f>
        <v>9205.4</v>
      </c>
      <c r="E526" s="3">
        <f>E527</f>
        <v>6931.2</v>
      </c>
      <c r="F526" s="3">
        <f t="shared" ref="F526:F568" si="199">E526/D526*100</f>
        <v>75.294935581289252</v>
      </c>
    </row>
    <row r="527" spans="1:6" x14ac:dyDescent="0.2">
      <c r="A527" s="6" t="s">
        <v>416</v>
      </c>
      <c r="B527" s="20" t="s">
        <v>546</v>
      </c>
      <c r="C527" s="5" t="s">
        <v>430</v>
      </c>
      <c r="D527" s="3">
        <f>Функциональная!F323</f>
        <v>9205.4</v>
      </c>
      <c r="E527" s="3">
        <f>Функциональная!G323</f>
        <v>6931.2</v>
      </c>
      <c r="F527" s="3">
        <f t="shared" si="199"/>
        <v>75.294935581289252</v>
      </c>
    </row>
    <row r="528" spans="1:6" x14ac:dyDescent="0.2">
      <c r="A528" s="21" t="s">
        <v>340</v>
      </c>
      <c r="B528" s="20" t="s">
        <v>341</v>
      </c>
      <c r="C528" s="30"/>
      <c r="D528" s="3">
        <f t="shared" ref="D528:E528" si="200">D529</f>
        <v>93158.400000000009</v>
      </c>
      <c r="E528" s="3">
        <f t="shared" si="200"/>
        <v>92137.900000000009</v>
      </c>
      <c r="F528" s="3">
        <f t="shared" si="199"/>
        <v>98.904553964001096</v>
      </c>
    </row>
    <row r="529" spans="1:6" ht="30" x14ac:dyDescent="0.2">
      <c r="A529" s="23" t="s">
        <v>342</v>
      </c>
      <c r="B529" s="20" t="s">
        <v>343</v>
      </c>
      <c r="C529" s="30"/>
      <c r="D529" s="3">
        <f>D530+D533+D536+D539+D542+D545</f>
        <v>93158.400000000009</v>
      </c>
      <c r="E529" s="3">
        <f>E530+E533+E536+E539+E542+E545</f>
        <v>92137.900000000009</v>
      </c>
      <c r="F529" s="3">
        <f t="shared" si="199"/>
        <v>98.904553964001096</v>
      </c>
    </row>
    <row r="530" spans="1:6" x14ac:dyDescent="0.2">
      <c r="A530" s="23" t="s">
        <v>344</v>
      </c>
      <c r="B530" s="20" t="s">
        <v>345</v>
      </c>
      <c r="C530" s="30"/>
      <c r="D530" s="3">
        <f t="shared" ref="D530:E531" si="201">D531</f>
        <v>7034.8</v>
      </c>
      <c r="E530" s="3">
        <f t="shared" si="201"/>
        <v>6694.3</v>
      </c>
      <c r="F530" s="3">
        <f t="shared" si="199"/>
        <v>95.159777108091205</v>
      </c>
    </row>
    <row r="531" spans="1:6" ht="30" x14ac:dyDescent="0.2">
      <c r="A531" s="6" t="s">
        <v>415</v>
      </c>
      <c r="B531" s="20" t="s">
        <v>345</v>
      </c>
      <c r="C531" s="5" t="s">
        <v>429</v>
      </c>
      <c r="D531" s="3">
        <f t="shared" si="201"/>
        <v>7034.8</v>
      </c>
      <c r="E531" s="3">
        <f t="shared" si="201"/>
        <v>6694.3</v>
      </c>
      <c r="F531" s="3">
        <f t="shared" si="199"/>
        <v>95.159777108091205</v>
      </c>
    </row>
    <row r="532" spans="1:6" x14ac:dyDescent="0.2">
      <c r="A532" s="6" t="s">
        <v>416</v>
      </c>
      <c r="B532" s="20" t="s">
        <v>345</v>
      </c>
      <c r="C532" s="5" t="s">
        <v>430</v>
      </c>
      <c r="D532" s="3">
        <f>Функциональная!F481</f>
        <v>7034.8</v>
      </c>
      <c r="E532" s="3">
        <f>Функциональная!G481</f>
        <v>6694.3</v>
      </c>
      <c r="F532" s="3">
        <f t="shared" si="199"/>
        <v>95.159777108091205</v>
      </c>
    </row>
    <row r="533" spans="1:6" ht="30" x14ac:dyDescent="0.2">
      <c r="A533" s="6" t="s">
        <v>491</v>
      </c>
      <c r="B533" s="20" t="s">
        <v>488</v>
      </c>
      <c r="C533" s="5"/>
      <c r="D533" s="3">
        <f t="shared" ref="D533:E534" si="202">D534</f>
        <v>10718.5</v>
      </c>
      <c r="E533" s="3">
        <f t="shared" si="202"/>
        <v>10038.5</v>
      </c>
      <c r="F533" s="3">
        <f t="shared" si="199"/>
        <v>93.655828707375093</v>
      </c>
    </row>
    <row r="534" spans="1:6" ht="30" x14ac:dyDescent="0.2">
      <c r="A534" s="6" t="s">
        <v>415</v>
      </c>
      <c r="B534" s="20" t="s">
        <v>488</v>
      </c>
      <c r="C534" s="5" t="s">
        <v>429</v>
      </c>
      <c r="D534" s="3">
        <f t="shared" si="202"/>
        <v>10718.5</v>
      </c>
      <c r="E534" s="3">
        <f t="shared" si="202"/>
        <v>10038.5</v>
      </c>
      <c r="F534" s="3">
        <f t="shared" si="199"/>
        <v>93.655828707375093</v>
      </c>
    </row>
    <row r="535" spans="1:6" x14ac:dyDescent="0.2">
      <c r="A535" s="6" t="s">
        <v>416</v>
      </c>
      <c r="B535" s="20" t="s">
        <v>488</v>
      </c>
      <c r="C535" s="5" t="s">
        <v>430</v>
      </c>
      <c r="D535" s="3">
        <f>Функциональная!F484</f>
        <v>10718.5</v>
      </c>
      <c r="E535" s="3">
        <f>Функциональная!G484</f>
        <v>10038.5</v>
      </c>
      <c r="F535" s="3">
        <f t="shared" si="199"/>
        <v>93.655828707375093</v>
      </c>
    </row>
    <row r="536" spans="1:6" ht="30" x14ac:dyDescent="0.2">
      <c r="A536" s="6" t="s">
        <v>492</v>
      </c>
      <c r="B536" s="20" t="s">
        <v>489</v>
      </c>
      <c r="C536" s="5"/>
      <c r="D536" s="3">
        <f>D537</f>
        <v>1439.7</v>
      </c>
      <c r="E536" s="3">
        <f>E537</f>
        <v>1439.7</v>
      </c>
      <c r="F536" s="3">
        <f t="shared" si="199"/>
        <v>100</v>
      </c>
    </row>
    <row r="537" spans="1:6" ht="30" x14ac:dyDescent="0.2">
      <c r="A537" s="6" t="s">
        <v>415</v>
      </c>
      <c r="B537" s="20" t="s">
        <v>489</v>
      </c>
      <c r="C537" s="5" t="s">
        <v>429</v>
      </c>
      <c r="D537" s="3">
        <f>D538</f>
        <v>1439.7</v>
      </c>
      <c r="E537" s="3">
        <f>E538</f>
        <v>1439.7</v>
      </c>
      <c r="F537" s="3">
        <f t="shared" si="199"/>
        <v>100</v>
      </c>
    </row>
    <row r="538" spans="1:6" x14ac:dyDescent="0.2">
      <c r="A538" s="6" t="s">
        <v>416</v>
      </c>
      <c r="B538" s="20" t="s">
        <v>489</v>
      </c>
      <c r="C538" s="5" t="s">
        <v>430</v>
      </c>
      <c r="D538" s="3">
        <f>Функциональная!F328</f>
        <v>1439.7</v>
      </c>
      <c r="E538" s="3">
        <f>Функциональная!G328</f>
        <v>1439.7</v>
      </c>
      <c r="F538" s="3">
        <f t="shared" si="199"/>
        <v>100</v>
      </c>
    </row>
    <row r="539" spans="1:6" ht="30" x14ac:dyDescent="0.2">
      <c r="A539" s="6" t="s">
        <v>493</v>
      </c>
      <c r="B539" s="20" t="s">
        <v>490</v>
      </c>
      <c r="C539" s="5"/>
      <c r="D539" s="3">
        <f t="shared" ref="D539:E540" si="203">D540</f>
        <v>17251.8</v>
      </c>
      <c r="E539" s="3">
        <f t="shared" si="203"/>
        <v>17251.8</v>
      </c>
      <c r="F539" s="3">
        <f t="shared" si="199"/>
        <v>100</v>
      </c>
    </row>
    <row r="540" spans="1:6" ht="30" x14ac:dyDescent="0.2">
      <c r="A540" s="6" t="s">
        <v>415</v>
      </c>
      <c r="B540" s="20" t="s">
        <v>490</v>
      </c>
      <c r="C540" s="5" t="s">
        <v>429</v>
      </c>
      <c r="D540" s="3">
        <f t="shared" si="203"/>
        <v>17251.8</v>
      </c>
      <c r="E540" s="3">
        <f t="shared" si="203"/>
        <v>17251.8</v>
      </c>
      <c r="F540" s="3">
        <f t="shared" si="199"/>
        <v>100</v>
      </c>
    </row>
    <row r="541" spans="1:6" x14ac:dyDescent="0.2">
      <c r="A541" s="6" t="s">
        <v>416</v>
      </c>
      <c r="B541" s="20" t="s">
        <v>490</v>
      </c>
      <c r="C541" s="5" t="s">
        <v>430</v>
      </c>
      <c r="D541" s="3">
        <f>Функциональная!F487</f>
        <v>17251.8</v>
      </c>
      <c r="E541" s="3">
        <f>Функциональная!G487</f>
        <v>17251.8</v>
      </c>
      <c r="F541" s="3">
        <f t="shared" si="199"/>
        <v>100</v>
      </c>
    </row>
    <row r="542" spans="1:6" ht="30" x14ac:dyDescent="0.2">
      <c r="A542" s="23" t="s">
        <v>348</v>
      </c>
      <c r="B542" s="20" t="s">
        <v>349</v>
      </c>
      <c r="C542" s="30"/>
      <c r="D542" s="3">
        <f t="shared" ref="D542:E543" si="204">D543</f>
        <v>1676.8</v>
      </c>
      <c r="E542" s="3">
        <f t="shared" si="204"/>
        <v>1676.8</v>
      </c>
      <c r="F542" s="3">
        <f t="shared" si="199"/>
        <v>100</v>
      </c>
    </row>
    <row r="543" spans="1:6" ht="30" x14ac:dyDescent="0.2">
      <c r="A543" s="6" t="s">
        <v>415</v>
      </c>
      <c r="B543" s="20" t="s">
        <v>349</v>
      </c>
      <c r="C543" s="5" t="s">
        <v>429</v>
      </c>
      <c r="D543" s="3">
        <f t="shared" si="204"/>
        <v>1676.8</v>
      </c>
      <c r="E543" s="3">
        <f t="shared" si="204"/>
        <v>1676.8</v>
      </c>
      <c r="F543" s="3">
        <f t="shared" si="199"/>
        <v>100</v>
      </c>
    </row>
    <row r="544" spans="1:6" x14ac:dyDescent="0.2">
      <c r="A544" s="6" t="s">
        <v>416</v>
      </c>
      <c r="B544" s="20" t="s">
        <v>349</v>
      </c>
      <c r="C544" s="5" t="s">
        <v>430</v>
      </c>
      <c r="D544" s="3">
        <f>Функциональная!F490</f>
        <v>1676.8</v>
      </c>
      <c r="E544" s="3">
        <f>Функциональная!G490</f>
        <v>1676.8</v>
      </c>
      <c r="F544" s="3">
        <f t="shared" si="199"/>
        <v>100</v>
      </c>
    </row>
    <row r="545" spans="1:6" ht="30" x14ac:dyDescent="0.2">
      <c r="A545" s="23" t="s">
        <v>346</v>
      </c>
      <c r="B545" s="20" t="s">
        <v>347</v>
      </c>
      <c r="C545" s="30"/>
      <c r="D545" s="3">
        <f t="shared" ref="D545:E546" si="205">D546</f>
        <v>55036.800000000003</v>
      </c>
      <c r="E545" s="3">
        <f t="shared" si="205"/>
        <v>55036.800000000003</v>
      </c>
      <c r="F545" s="3">
        <f t="shared" si="199"/>
        <v>100</v>
      </c>
    </row>
    <row r="546" spans="1:6" ht="30" x14ac:dyDescent="0.2">
      <c r="A546" s="6" t="s">
        <v>415</v>
      </c>
      <c r="B546" s="20" t="s">
        <v>347</v>
      </c>
      <c r="C546" s="5" t="s">
        <v>429</v>
      </c>
      <c r="D546" s="3">
        <f t="shared" si="205"/>
        <v>55036.800000000003</v>
      </c>
      <c r="E546" s="3">
        <f t="shared" si="205"/>
        <v>55036.800000000003</v>
      </c>
      <c r="F546" s="3">
        <f t="shared" si="199"/>
        <v>100</v>
      </c>
    </row>
    <row r="547" spans="1:6" x14ac:dyDescent="0.2">
      <c r="A547" s="6" t="s">
        <v>416</v>
      </c>
      <c r="B547" s="20" t="s">
        <v>347</v>
      </c>
      <c r="C547" s="5" t="s">
        <v>430</v>
      </c>
      <c r="D547" s="3">
        <f>Функциональная!F521</f>
        <v>55036.800000000003</v>
      </c>
      <c r="E547" s="3">
        <f>Функциональная!G521</f>
        <v>55036.800000000003</v>
      </c>
      <c r="F547" s="3">
        <f t="shared" si="199"/>
        <v>100</v>
      </c>
    </row>
    <row r="548" spans="1:6" ht="30" x14ac:dyDescent="0.2">
      <c r="A548" s="21" t="s">
        <v>350</v>
      </c>
      <c r="B548" s="20" t="s">
        <v>351</v>
      </c>
      <c r="C548" s="30"/>
      <c r="D548" s="3">
        <f>D549</f>
        <v>510.40000000000003</v>
      </c>
      <c r="E548" s="3">
        <f>E549</f>
        <v>376.4</v>
      </c>
      <c r="F548" s="3">
        <f t="shared" si="199"/>
        <v>73.74608150470219</v>
      </c>
    </row>
    <row r="549" spans="1:6" ht="30" x14ac:dyDescent="0.2">
      <c r="A549" s="48" t="s">
        <v>617</v>
      </c>
      <c r="B549" s="20" t="s">
        <v>615</v>
      </c>
      <c r="C549" s="5"/>
      <c r="D549" s="3">
        <f t="shared" ref="D549:E551" si="206">D550</f>
        <v>510.40000000000003</v>
      </c>
      <c r="E549" s="3">
        <f t="shared" si="206"/>
        <v>376.4</v>
      </c>
      <c r="F549" s="3">
        <f t="shared" si="199"/>
        <v>73.74608150470219</v>
      </c>
    </row>
    <row r="550" spans="1:6" ht="45" x14ac:dyDescent="0.2">
      <c r="A550" s="48" t="s">
        <v>618</v>
      </c>
      <c r="B550" s="20" t="s">
        <v>616</v>
      </c>
      <c r="C550" s="5"/>
      <c r="D550" s="3">
        <f t="shared" si="206"/>
        <v>510.40000000000003</v>
      </c>
      <c r="E550" s="3">
        <f t="shared" si="206"/>
        <v>376.4</v>
      </c>
      <c r="F550" s="3">
        <f t="shared" si="199"/>
        <v>73.74608150470219</v>
      </c>
    </row>
    <row r="551" spans="1:6" x14ac:dyDescent="0.2">
      <c r="A551" s="48" t="s">
        <v>398</v>
      </c>
      <c r="B551" s="20" t="s">
        <v>616</v>
      </c>
      <c r="C551" s="5">
        <v>800</v>
      </c>
      <c r="D551" s="3">
        <f t="shared" si="206"/>
        <v>510.40000000000003</v>
      </c>
      <c r="E551" s="3">
        <f t="shared" si="206"/>
        <v>376.4</v>
      </c>
      <c r="F551" s="3">
        <f t="shared" si="199"/>
        <v>73.74608150470219</v>
      </c>
    </row>
    <row r="552" spans="1:6" ht="30" x14ac:dyDescent="0.2">
      <c r="A552" s="48" t="s">
        <v>487</v>
      </c>
      <c r="B552" s="20" t="s">
        <v>616</v>
      </c>
      <c r="C552" s="5">
        <v>810</v>
      </c>
      <c r="D552" s="3">
        <f>Функциональная!F420</f>
        <v>510.40000000000003</v>
      </c>
      <c r="E552" s="3">
        <f>Функциональная!G420</f>
        <v>376.4</v>
      </c>
      <c r="F552" s="3">
        <f t="shared" si="199"/>
        <v>73.74608150470219</v>
      </c>
    </row>
    <row r="553" spans="1:6" ht="15.75" x14ac:dyDescent="0.25">
      <c r="A553" s="34" t="s">
        <v>352</v>
      </c>
      <c r="B553" s="45" t="s">
        <v>353</v>
      </c>
      <c r="C553" s="33"/>
      <c r="D553" s="35">
        <f>D554+D573</f>
        <v>342154.2</v>
      </c>
      <c r="E553" s="35">
        <f>E554+E573</f>
        <v>279886.09999999998</v>
      </c>
      <c r="F553" s="9">
        <f t="shared" si="199"/>
        <v>81.801158658873689</v>
      </c>
    </row>
    <row r="554" spans="1:6" x14ac:dyDescent="0.2">
      <c r="A554" s="21" t="s">
        <v>354</v>
      </c>
      <c r="B554" s="20" t="s">
        <v>355</v>
      </c>
      <c r="C554" s="30"/>
      <c r="D554" s="3">
        <f>D555+D564</f>
        <v>332101.8</v>
      </c>
      <c r="E554" s="3">
        <f>E555+E564</f>
        <v>270246.59999999998</v>
      </c>
      <c r="F554" s="3">
        <f t="shared" si="199"/>
        <v>81.374626695790269</v>
      </c>
    </row>
    <row r="555" spans="1:6" ht="30" x14ac:dyDescent="0.2">
      <c r="A555" s="25" t="s">
        <v>356</v>
      </c>
      <c r="B555" s="20" t="s">
        <v>357</v>
      </c>
      <c r="C555" s="30"/>
      <c r="D555" s="3">
        <f>D561+D556</f>
        <v>9422.1999999999989</v>
      </c>
      <c r="E555" s="3">
        <f>E561+E556</f>
        <v>0</v>
      </c>
      <c r="F555" s="3">
        <f t="shared" si="199"/>
        <v>0</v>
      </c>
    </row>
    <row r="556" spans="1:6" ht="30" x14ac:dyDescent="0.2">
      <c r="A556" s="6" t="s">
        <v>624</v>
      </c>
      <c r="B556" s="20" t="s">
        <v>623</v>
      </c>
      <c r="C556" s="5"/>
      <c r="D556" s="3">
        <f>D559+D557</f>
        <v>122.19999999999999</v>
      </c>
      <c r="E556" s="3">
        <f>E559+E557</f>
        <v>0</v>
      </c>
      <c r="F556" s="3">
        <f t="shared" si="199"/>
        <v>0</v>
      </c>
    </row>
    <row r="557" spans="1:6" x14ac:dyDescent="0.2">
      <c r="A557" s="6" t="s">
        <v>394</v>
      </c>
      <c r="B557" s="20" t="s">
        <v>623</v>
      </c>
      <c r="C557" s="5" t="s">
        <v>395</v>
      </c>
      <c r="D557" s="3">
        <f>D558</f>
        <v>22.9</v>
      </c>
      <c r="E557" s="3">
        <f>E558</f>
        <v>0</v>
      </c>
      <c r="F557" s="3">
        <f t="shared" si="199"/>
        <v>0</v>
      </c>
    </row>
    <row r="558" spans="1:6" x14ac:dyDescent="0.2">
      <c r="A558" s="6" t="s">
        <v>396</v>
      </c>
      <c r="B558" s="20" t="s">
        <v>623</v>
      </c>
      <c r="C558" s="5" t="s">
        <v>397</v>
      </c>
      <c r="D558" s="3">
        <f>Функциональная!F599</f>
        <v>22.9</v>
      </c>
      <c r="E558" s="3">
        <f>Функциональная!G599</f>
        <v>0</v>
      </c>
      <c r="F558" s="3">
        <f t="shared" si="199"/>
        <v>0</v>
      </c>
    </row>
    <row r="559" spans="1:6" ht="30" x14ac:dyDescent="0.2">
      <c r="A559" s="6" t="s">
        <v>438</v>
      </c>
      <c r="B559" s="20" t="s">
        <v>623</v>
      </c>
      <c r="C559" s="5" t="s">
        <v>439</v>
      </c>
      <c r="D559" s="3">
        <f>D560</f>
        <v>99.3</v>
      </c>
      <c r="E559" s="3">
        <f>E560</f>
        <v>0</v>
      </c>
      <c r="F559" s="3">
        <f t="shared" si="199"/>
        <v>0</v>
      </c>
    </row>
    <row r="560" spans="1:6" x14ac:dyDescent="0.2">
      <c r="A560" s="6" t="s">
        <v>440</v>
      </c>
      <c r="B560" s="20" t="s">
        <v>623</v>
      </c>
      <c r="C560" s="5" t="s">
        <v>441</v>
      </c>
      <c r="D560" s="3">
        <f>Функциональная!F601</f>
        <v>99.3</v>
      </c>
      <c r="E560" s="3">
        <f>Функциональная!G601</f>
        <v>0</v>
      </c>
      <c r="F560" s="3">
        <f t="shared" si="199"/>
        <v>0</v>
      </c>
    </row>
    <row r="561" spans="1:6" x14ac:dyDescent="0.2">
      <c r="A561" s="25" t="s">
        <v>358</v>
      </c>
      <c r="B561" s="20" t="s">
        <v>359</v>
      </c>
      <c r="C561" s="30"/>
      <c r="D561" s="3">
        <f t="shared" ref="D561:E561" si="207">D562</f>
        <v>9299.9999999999982</v>
      </c>
      <c r="E561" s="3">
        <f t="shared" si="207"/>
        <v>0</v>
      </c>
      <c r="F561" s="3">
        <f t="shared" si="199"/>
        <v>0</v>
      </c>
    </row>
    <row r="562" spans="1:6" ht="30" x14ac:dyDescent="0.2">
      <c r="A562" s="6" t="s">
        <v>438</v>
      </c>
      <c r="B562" s="20" t="s">
        <v>359</v>
      </c>
      <c r="C562" s="5" t="s">
        <v>439</v>
      </c>
      <c r="D562" s="3">
        <f t="shared" ref="D562:E562" si="208">D563</f>
        <v>9299.9999999999982</v>
      </c>
      <c r="E562" s="3">
        <f t="shared" si="208"/>
        <v>0</v>
      </c>
      <c r="F562" s="3">
        <f t="shared" si="199"/>
        <v>0</v>
      </c>
    </row>
    <row r="563" spans="1:6" x14ac:dyDescent="0.2">
      <c r="A563" s="6" t="s">
        <v>440</v>
      </c>
      <c r="B563" s="20" t="s">
        <v>359</v>
      </c>
      <c r="C563" s="5" t="s">
        <v>441</v>
      </c>
      <c r="D563" s="3">
        <f>Функциональная!F604</f>
        <v>9299.9999999999982</v>
      </c>
      <c r="E563" s="3">
        <f>Функциональная!G604</f>
        <v>0</v>
      </c>
      <c r="F563" s="3">
        <f t="shared" si="199"/>
        <v>0</v>
      </c>
    </row>
    <row r="564" spans="1:6" x14ac:dyDescent="0.2">
      <c r="A564" s="25" t="s">
        <v>59</v>
      </c>
      <c r="B564" s="20" t="s">
        <v>360</v>
      </c>
      <c r="C564" s="30"/>
      <c r="D564" s="3">
        <f>D570+D565</f>
        <v>322679.59999999998</v>
      </c>
      <c r="E564" s="3">
        <f>E570+E565</f>
        <v>270246.59999999998</v>
      </c>
      <c r="F564" s="3">
        <f t="shared" si="199"/>
        <v>83.750754618513227</v>
      </c>
    </row>
    <row r="565" spans="1:6" ht="30" x14ac:dyDescent="0.2">
      <c r="A565" s="6" t="s">
        <v>600</v>
      </c>
      <c r="B565" s="20" t="s">
        <v>599</v>
      </c>
      <c r="C565" s="5"/>
      <c r="D565" s="3">
        <f>D566+D568</f>
        <v>9127.3000000000011</v>
      </c>
      <c r="E565" s="3">
        <f>E566+E568</f>
        <v>8725.2000000000007</v>
      </c>
      <c r="F565" s="3">
        <f t="shared" si="199"/>
        <v>95.594535076090409</v>
      </c>
    </row>
    <row r="566" spans="1:6" x14ac:dyDescent="0.2">
      <c r="A566" s="6" t="s">
        <v>394</v>
      </c>
      <c r="B566" s="20" t="s">
        <v>599</v>
      </c>
      <c r="C566" s="5" t="s">
        <v>395</v>
      </c>
      <c r="D566" s="3">
        <f>D567</f>
        <v>1194.7</v>
      </c>
      <c r="E566" s="3">
        <f>E567</f>
        <v>957</v>
      </c>
      <c r="F566" s="3">
        <f t="shared" si="199"/>
        <v>80.103791746882052</v>
      </c>
    </row>
    <row r="567" spans="1:6" x14ac:dyDescent="0.2">
      <c r="A567" s="6" t="s">
        <v>396</v>
      </c>
      <c r="B567" s="20" t="s">
        <v>599</v>
      </c>
      <c r="C567" s="5" t="s">
        <v>397</v>
      </c>
      <c r="D567" s="3">
        <f>Функциональная!F689</f>
        <v>1194.7</v>
      </c>
      <c r="E567" s="3">
        <f>Функциональная!G689</f>
        <v>957</v>
      </c>
      <c r="F567" s="3">
        <f t="shared" si="199"/>
        <v>80.103791746882052</v>
      </c>
    </row>
    <row r="568" spans="1:6" ht="30" x14ac:dyDescent="0.2">
      <c r="A568" s="6" t="s">
        <v>438</v>
      </c>
      <c r="B568" s="20" t="s">
        <v>599</v>
      </c>
      <c r="C568" s="5" t="s">
        <v>439</v>
      </c>
      <c r="D568" s="3">
        <f>D569</f>
        <v>7932.6000000000013</v>
      </c>
      <c r="E568" s="3">
        <f>E569</f>
        <v>7768.2</v>
      </c>
      <c r="F568" s="3">
        <f t="shared" si="199"/>
        <v>97.92753952045986</v>
      </c>
    </row>
    <row r="569" spans="1:6" x14ac:dyDescent="0.2">
      <c r="A569" s="6" t="s">
        <v>440</v>
      </c>
      <c r="B569" s="20" t="s">
        <v>599</v>
      </c>
      <c r="C569" s="5" t="s">
        <v>441</v>
      </c>
      <c r="D569" s="3">
        <f>Функциональная!F691</f>
        <v>7932.6000000000013</v>
      </c>
      <c r="E569" s="3">
        <f>Функциональная!G691</f>
        <v>7768.2</v>
      </c>
      <c r="F569" s="3">
        <f t="shared" ref="F569:F626" si="209">E569/D569*100</f>
        <v>97.92753952045986</v>
      </c>
    </row>
    <row r="570" spans="1:6" ht="30" x14ac:dyDescent="0.2">
      <c r="A570" s="25" t="s">
        <v>361</v>
      </c>
      <c r="B570" s="20" t="s">
        <v>362</v>
      </c>
      <c r="C570" s="30"/>
      <c r="D570" s="3">
        <f t="shared" ref="D570:E570" si="210">D571</f>
        <v>313552.3</v>
      </c>
      <c r="E570" s="3">
        <f t="shared" si="210"/>
        <v>261521.4</v>
      </c>
      <c r="F570" s="3">
        <f t="shared" si="209"/>
        <v>83.405990005495099</v>
      </c>
    </row>
    <row r="571" spans="1:6" ht="30" x14ac:dyDescent="0.2">
      <c r="A571" s="6" t="s">
        <v>438</v>
      </c>
      <c r="B571" s="20" t="s">
        <v>362</v>
      </c>
      <c r="C571" s="5" t="s">
        <v>439</v>
      </c>
      <c r="D571" s="3">
        <f t="shared" ref="D571:E571" si="211">D572</f>
        <v>313552.3</v>
      </c>
      <c r="E571" s="3">
        <f t="shared" si="211"/>
        <v>261521.4</v>
      </c>
      <c r="F571" s="3">
        <f t="shared" si="209"/>
        <v>83.405990005495099</v>
      </c>
    </row>
    <row r="572" spans="1:6" x14ac:dyDescent="0.2">
      <c r="A572" s="6" t="s">
        <v>440</v>
      </c>
      <c r="B572" s="20" t="s">
        <v>362</v>
      </c>
      <c r="C572" s="5" t="s">
        <v>441</v>
      </c>
      <c r="D572" s="3">
        <f>Функциональная!F694</f>
        <v>313552.3</v>
      </c>
      <c r="E572" s="3">
        <f>Функциональная!G694</f>
        <v>261521.4</v>
      </c>
      <c r="F572" s="3">
        <f t="shared" si="209"/>
        <v>83.405990005495099</v>
      </c>
    </row>
    <row r="573" spans="1:6" x14ac:dyDescent="0.2">
      <c r="A573" s="21" t="s">
        <v>25</v>
      </c>
      <c r="B573" s="20" t="s">
        <v>363</v>
      </c>
      <c r="C573" s="30"/>
      <c r="D573" s="32">
        <f t="shared" ref="D573:E574" si="212">D574</f>
        <v>10052.4</v>
      </c>
      <c r="E573" s="32">
        <f t="shared" si="212"/>
        <v>9639.5</v>
      </c>
      <c r="F573" s="3">
        <f t="shared" si="209"/>
        <v>95.892523178544437</v>
      </c>
    </row>
    <row r="574" spans="1:6" ht="30" x14ac:dyDescent="0.2">
      <c r="A574" s="21" t="s">
        <v>27</v>
      </c>
      <c r="B574" s="20" t="s">
        <v>364</v>
      </c>
      <c r="C574" s="30"/>
      <c r="D574" s="32">
        <f t="shared" si="212"/>
        <v>10052.4</v>
      </c>
      <c r="E574" s="32">
        <f t="shared" si="212"/>
        <v>9639.5</v>
      </c>
      <c r="F574" s="3">
        <f t="shared" si="209"/>
        <v>95.892523178544437</v>
      </c>
    </row>
    <row r="575" spans="1:6" ht="30" x14ac:dyDescent="0.2">
      <c r="A575" s="24" t="s">
        <v>365</v>
      </c>
      <c r="B575" s="20" t="s">
        <v>366</v>
      </c>
      <c r="C575" s="30"/>
      <c r="D575" s="32">
        <f t="shared" ref="D575:E575" si="213">D576+D578</f>
        <v>10052.4</v>
      </c>
      <c r="E575" s="32">
        <f t="shared" si="213"/>
        <v>9639.5</v>
      </c>
      <c r="F575" s="3">
        <f t="shared" si="209"/>
        <v>95.892523178544437</v>
      </c>
    </row>
    <row r="576" spans="1:6" ht="45" x14ac:dyDescent="0.2">
      <c r="A576" s="48" t="s">
        <v>390</v>
      </c>
      <c r="B576" s="20" t="s">
        <v>366</v>
      </c>
      <c r="C576" s="30">
        <v>100</v>
      </c>
      <c r="D576" s="32">
        <f t="shared" ref="D576:E576" si="214">D577</f>
        <v>9784</v>
      </c>
      <c r="E576" s="32">
        <f t="shared" si="214"/>
        <v>9566.7999999999993</v>
      </c>
      <c r="F576" s="3">
        <f t="shared" si="209"/>
        <v>97.780049059689276</v>
      </c>
    </row>
    <row r="577" spans="1:6" x14ac:dyDescent="0.2">
      <c r="A577" s="48" t="s">
        <v>417</v>
      </c>
      <c r="B577" s="20" t="s">
        <v>366</v>
      </c>
      <c r="C577" s="30">
        <v>110</v>
      </c>
      <c r="D577" s="32">
        <f>Функциональная!F406</f>
        <v>9784</v>
      </c>
      <c r="E577" s="32">
        <f>Функциональная!G406</f>
        <v>9566.7999999999993</v>
      </c>
      <c r="F577" s="3">
        <f t="shared" si="209"/>
        <v>97.780049059689276</v>
      </c>
    </row>
    <row r="578" spans="1:6" x14ac:dyDescent="0.2">
      <c r="A578" s="6" t="s">
        <v>394</v>
      </c>
      <c r="B578" s="20" t="s">
        <v>366</v>
      </c>
      <c r="C578" s="30">
        <v>200</v>
      </c>
      <c r="D578" s="32">
        <f t="shared" ref="D578:E578" si="215">D579</f>
        <v>268.39999999999998</v>
      </c>
      <c r="E578" s="32">
        <f t="shared" si="215"/>
        <v>72.7</v>
      </c>
      <c r="F578" s="3">
        <f t="shared" si="209"/>
        <v>27.086438152011926</v>
      </c>
    </row>
    <row r="579" spans="1:6" x14ac:dyDescent="0.2">
      <c r="A579" s="6" t="s">
        <v>396</v>
      </c>
      <c r="B579" s="20" t="s">
        <v>366</v>
      </c>
      <c r="C579" s="30">
        <v>240</v>
      </c>
      <c r="D579" s="32">
        <f>Функциональная!F408</f>
        <v>268.39999999999998</v>
      </c>
      <c r="E579" s="32">
        <f>Функциональная!G408</f>
        <v>72.7</v>
      </c>
      <c r="F579" s="3">
        <f t="shared" si="209"/>
        <v>27.086438152011926</v>
      </c>
    </row>
    <row r="580" spans="1:6" ht="15.75" x14ac:dyDescent="0.25">
      <c r="A580" s="16" t="s">
        <v>500</v>
      </c>
      <c r="B580" s="20"/>
      <c r="C580" s="30"/>
      <c r="D580" s="9">
        <f>D14+D20+D50+D137+D161+D177+D190+D205+D272+D296+D313+D319+D390+D436+D455+D498+D506+D553</f>
        <v>2554202.5</v>
      </c>
      <c r="E580" s="9">
        <f>E14+E20+E50+E137+E161+E177+E190+E205+E272+E296+E313+E319+E390+E436+E455+E498+E506+E553</f>
        <v>2391436.6999999997</v>
      </c>
      <c r="F580" s="9">
        <f t="shared" si="209"/>
        <v>93.627529532212094</v>
      </c>
    </row>
    <row r="581" spans="1:6" x14ac:dyDescent="0.2">
      <c r="A581" s="21" t="s">
        <v>367</v>
      </c>
      <c r="B581" s="20" t="s">
        <v>368</v>
      </c>
      <c r="C581" s="3"/>
      <c r="D581" s="3">
        <f>D582+D585+D588+D593+D596</f>
        <v>12680.5</v>
      </c>
      <c r="E581" s="3">
        <f>E582+E585+E588+E593+E596</f>
        <v>12372.199999999999</v>
      </c>
      <c r="F581" s="3">
        <f t="shared" si="209"/>
        <v>97.568707858522913</v>
      </c>
    </row>
    <row r="582" spans="1:6" x14ac:dyDescent="0.2">
      <c r="A582" s="25" t="s">
        <v>369</v>
      </c>
      <c r="B582" s="20" t="s">
        <v>370</v>
      </c>
      <c r="C582" s="3"/>
      <c r="D582" s="3">
        <f t="shared" ref="D582:E582" si="216">D583</f>
        <v>2492.6999999999998</v>
      </c>
      <c r="E582" s="3">
        <f t="shared" si="216"/>
        <v>2390.4</v>
      </c>
      <c r="F582" s="3">
        <f t="shared" si="209"/>
        <v>95.896016367793962</v>
      </c>
    </row>
    <row r="583" spans="1:6" ht="45" x14ac:dyDescent="0.2">
      <c r="A583" s="6" t="s">
        <v>390</v>
      </c>
      <c r="B583" s="20" t="s">
        <v>370</v>
      </c>
      <c r="C583" s="5" t="s">
        <v>391</v>
      </c>
      <c r="D583" s="3">
        <f t="shared" ref="D583:E583" si="217">D584</f>
        <v>2492.6999999999998</v>
      </c>
      <c r="E583" s="3">
        <f t="shared" si="217"/>
        <v>2390.4</v>
      </c>
      <c r="F583" s="3">
        <f t="shared" si="209"/>
        <v>95.896016367793962</v>
      </c>
    </row>
    <row r="584" spans="1:6" x14ac:dyDescent="0.2">
      <c r="A584" s="6" t="s">
        <v>392</v>
      </c>
      <c r="B584" s="20" t="s">
        <v>370</v>
      </c>
      <c r="C584" s="5" t="s">
        <v>393</v>
      </c>
      <c r="D584" s="3">
        <f>Функциональная!F24</f>
        <v>2492.6999999999998</v>
      </c>
      <c r="E584" s="3">
        <f>Функциональная!G24</f>
        <v>2390.4</v>
      </c>
      <c r="F584" s="3">
        <f t="shared" si="209"/>
        <v>95.896016367793962</v>
      </c>
    </row>
    <row r="585" spans="1:6" x14ac:dyDescent="0.2">
      <c r="A585" s="25" t="s">
        <v>522</v>
      </c>
      <c r="B585" s="20" t="s">
        <v>371</v>
      </c>
      <c r="C585" s="3"/>
      <c r="D585" s="3">
        <f t="shared" ref="D585:E585" si="218">D586</f>
        <v>1967.4</v>
      </c>
      <c r="E585" s="3">
        <f t="shared" si="218"/>
        <v>1865.3</v>
      </c>
      <c r="F585" s="3">
        <f t="shared" si="209"/>
        <v>94.810409677747273</v>
      </c>
    </row>
    <row r="586" spans="1:6" ht="45" x14ac:dyDescent="0.2">
      <c r="A586" s="6" t="s">
        <v>390</v>
      </c>
      <c r="B586" s="20" t="s">
        <v>371</v>
      </c>
      <c r="C586" s="5" t="s">
        <v>391</v>
      </c>
      <c r="D586" s="3">
        <f t="shared" ref="D586:E586" si="219">D587</f>
        <v>1967.4</v>
      </c>
      <c r="E586" s="3">
        <f t="shared" si="219"/>
        <v>1865.3</v>
      </c>
      <c r="F586" s="3">
        <f t="shared" si="209"/>
        <v>94.810409677747273</v>
      </c>
    </row>
    <row r="587" spans="1:6" x14ac:dyDescent="0.2">
      <c r="A587" s="6" t="s">
        <v>392</v>
      </c>
      <c r="B587" s="20" t="s">
        <v>371</v>
      </c>
      <c r="C587" s="5" t="s">
        <v>393</v>
      </c>
      <c r="D587" s="3">
        <f>Функциональная!F27</f>
        <v>1967.4</v>
      </c>
      <c r="E587" s="3">
        <f>Функциональная!G27</f>
        <v>1865.3</v>
      </c>
      <c r="F587" s="3">
        <f t="shared" si="209"/>
        <v>94.810409677747273</v>
      </c>
    </row>
    <row r="588" spans="1:6" x14ac:dyDescent="0.2">
      <c r="A588" s="25" t="s">
        <v>372</v>
      </c>
      <c r="B588" s="20" t="s">
        <v>373</v>
      </c>
      <c r="C588" s="3"/>
      <c r="D588" s="3">
        <f t="shared" ref="D588:E588" si="220">D589+D591</f>
        <v>2387.5</v>
      </c>
      <c r="E588" s="3">
        <f t="shared" si="220"/>
        <v>2370.1</v>
      </c>
      <c r="F588" s="3">
        <f t="shared" si="209"/>
        <v>99.271204188481676</v>
      </c>
    </row>
    <row r="589" spans="1:6" ht="45" x14ac:dyDescent="0.2">
      <c r="A589" s="6" t="s">
        <v>390</v>
      </c>
      <c r="B589" s="20" t="s">
        <v>373</v>
      </c>
      <c r="C589" s="5" t="s">
        <v>391</v>
      </c>
      <c r="D589" s="3">
        <f t="shared" ref="D589:E589" si="221">D590</f>
        <v>2351.6</v>
      </c>
      <c r="E589" s="3">
        <f t="shared" si="221"/>
        <v>2335</v>
      </c>
      <c r="F589" s="3">
        <f t="shared" si="209"/>
        <v>99.294097635652321</v>
      </c>
    </row>
    <row r="590" spans="1:6" x14ac:dyDescent="0.2">
      <c r="A590" s="6" t="s">
        <v>392</v>
      </c>
      <c r="B590" s="20" t="s">
        <v>373</v>
      </c>
      <c r="C590" s="5" t="s">
        <v>393</v>
      </c>
      <c r="D590" s="3">
        <f>Функциональная!F30</f>
        <v>2351.6</v>
      </c>
      <c r="E590" s="3">
        <f>Функциональная!G30</f>
        <v>2335</v>
      </c>
      <c r="F590" s="3">
        <f t="shared" si="209"/>
        <v>99.294097635652321</v>
      </c>
    </row>
    <row r="591" spans="1:6" x14ac:dyDescent="0.2">
      <c r="A591" s="6" t="s">
        <v>394</v>
      </c>
      <c r="B591" s="20" t="s">
        <v>373</v>
      </c>
      <c r="C591" s="5" t="s">
        <v>395</v>
      </c>
      <c r="D591" s="3">
        <f t="shared" ref="D591:E591" si="222">D592</f>
        <v>35.900000000000006</v>
      </c>
      <c r="E591" s="3">
        <f t="shared" si="222"/>
        <v>35.1</v>
      </c>
      <c r="F591" s="3">
        <f t="shared" si="209"/>
        <v>97.771587743732582</v>
      </c>
    </row>
    <row r="592" spans="1:6" x14ac:dyDescent="0.2">
      <c r="A592" s="6" t="s">
        <v>396</v>
      </c>
      <c r="B592" s="20" t="s">
        <v>373</v>
      </c>
      <c r="C592" s="5" t="s">
        <v>397</v>
      </c>
      <c r="D592" s="3">
        <f>Функциональная!F32</f>
        <v>35.900000000000006</v>
      </c>
      <c r="E592" s="3">
        <f>Функциональная!G32</f>
        <v>35.1</v>
      </c>
      <c r="F592" s="3">
        <f t="shared" si="209"/>
        <v>97.771587743732582</v>
      </c>
    </row>
    <row r="593" spans="1:6" x14ac:dyDescent="0.2">
      <c r="A593" s="25" t="s">
        <v>374</v>
      </c>
      <c r="B593" s="41" t="s">
        <v>375</v>
      </c>
      <c r="C593" s="3"/>
      <c r="D593" s="3">
        <f t="shared" ref="D593:E593" si="223">D594</f>
        <v>2151.2999999999997</v>
      </c>
      <c r="E593" s="3">
        <f t="shared" si="223"/>
        <v>2136.3000000000002</v>
      </c>
      <c r="F593" s="3">
        <f t="shared" si="209"/>
        <v>99.302747176126076</v>
      </c>
    </row>
    <row r="594" spans="1:6" ht="45" x14ac:dyDescent="0.2">
      <c r="A594" s="6" t="s">
        <v>390</v>
      </c>
      <c r="B594" s="41" t="s">
        <v>375</v>
      </c>
      <c r="C594" s="5" t="s">
        <v>391</v>
      </c>
      <c r="D594" s="3">
        <f t="shared" ref="D594:E594" si="224">D595</f>
        <v>2151.2999999999997</v>
      </c>
      <c r="E594" s="3">
        <f t="shared" si="224"/>
        <v>2136.3000000000002</v>
      </c>
      <c r="F594" s="3">
        <f t="shared" si="209"/>
        <v>99.302747176126076</v>
      </c>
    </row>
    <row r="595" spans="1:6" x14ac:dyDescent="0.2">
      <c r="A595" s="6" t="s">
        <v>392</v>
      </c>
      <c r="B595" s="41" t="s">
        <v>375</v>
      </c>
      <c r="C595" s="5" t="s">
        <v>393</v>
      </c>
      <c r="D595" s="3">
        <f>Функциональная!F91</f>
        <v>2151.2999999999997</v>
      </c>
      <c r="E595" s="3">
        <f>Функциональная!G91</f>
        <v>2136.3000000000002</v>
      </c>
      <c r="F595" s="3">
        <f t="shared" si="209"/>
        <v>99.302747176126076</v>
      </c>
    </row>
    <row r="596" spans="1:6" x14ac:dyDescent="0.2">
      <c r="A596" s="25" t="s">
        <v>376</v>
      </c>
      <c r="B596" s="41" t="s">
        <v>377</v>
      </c>
      <c r="C596" s="3"/>
      <c r="D596" s="3">
        <f t="shared" ref="D596:E596" si="225">D597+D599+D601</f>
        <v>3681.6</v>
      </c>
      <c r="E596" s="3">
        <f t="shared" si="225"/>
        <v>3610.1</v>
      </c>
      <c r="F596" s="3">
        <f t="shared" si="209"/>
        <v>98.057909604519779</v>
      </c>
    </row>
    <row r="597" spans="1:6" ht="45" x14ac:dyDescent="0.2">
      <c r="A597" s="6" t="s">
        <v>390</v>
      </c>
      <c r="B597" s="41" t="s">
        <v>377</v>
      </c>
      <c r="C597" s="5" t="s">
        <v>391</v>
      </c>
      <c r="D597" s="3">
        <f t="shared" ref="D597:E597" si="226">D598</f>
        <v>3295.1</v>
      </c>
      <c r="E597" s="3">
        <f t="shared" si="226"/>
        <v>3291.9</v>
      </c>
      <c r="F597" s="3">
        <f t="shared" si="209"/>
        <v>99.902886103608395</v>
      </c>
    </row>
    <row r="598" spans="1:6" x14ac:dyDescent="0.2">
      <c r="A598" s="6" t="s">
        <v>392</v>
      </c>
      <c r="B598" s="41" t="s">
        <v>377</v>
      </c>
      <c r="C598" s="5" t="s">
        <v>393</v>
      </c>
      <c r="D598" s="3">
        <f>Функциональная!F94</f>
        <v>3295.1</v>
      </c>
      <c r="E598" s="3">
        <f>Функциональная!G94</f>
        <v>3291.9</v>
      </c>
      <c r="F598" s="3">
        <f t="shared" si="209"/>
        <v>99.902886103608395</v>
      </c>
    </row>
    <row r="599" spans="1:6" x14ac:dyDescent="0.2">
      <c r="A599" s="6" t="s">
        <v>394</v>
      </c>
      <c r="B599" s="41" t="s">
        <v>377</v>
      </c>
      <c r="C599" s="5" t="s">
        <v>395</v>
      </c>
      <c r="D599" s="3">
        <f t="shared" ref="D599:E599" si="227">D600</f>
        <v>302.3</v>
      </c>
      <c r="E599" s="3">
        <f t="shared" si="227"/>
        <v>234.2</v>
      </c>
      <c r="F599" s="3">
        <f t="shared" si="209"/>
        <v>77.472709229242469</v>
      </c>
    </row>
    <row r="600" spans="1:6" x14ac:dyDescent="0.2">
      <c r="A600" s="6" t="s">
        <v>396</v>
      </c>
      <c r="B600" s="41" t="s">
        <v>377</v>
      </c>
      <c r="C600" s="5" t="s">
        <v>397</v>
      </c>
      <c r="D600" s="3">
        <f>Функциональная!F96</f>
        <v>302.3</v>
      </c>
      <c r="E600" s="3">
        <f>Функциональная!G96</f>
        <v>234.2</v>
      </c>
      <c r="F600" s="3">
        <f t="shared" si="209"/>
        <v>77.472709229242469</v>
      </c>
    </row>
    <row r="601" spans="1:6" x14ac:dyDescent="0.2">
      <c r="A601" s="6" t="s">
        <v>398</v>
      </c>
      <c r="B601" s="41" t="s">
        <v>377</v>
      </c>
      <c r="C601" s="5" t="s">
        <v>399</v>
      </c>
      <c r="D601" s="3">
        <f t="shared" ref="D601:E601" si="228">D602</f>
        <v>84.2</v>
      </c>
      <c r="E601" s="3">
        <f t="shared" si="228"/>
        <v>84</v>
      </c>
      <c r="F601" s="3">
        <f t="shared" si="209"/>
        <v>99.762470308788593</v>
      </c>
    </row>
    <row r="602" spans="1:6" x14ac:dyDescent="0.2">
      <c r="A602" s="48" t="s">
        <v>400</v>
      </c>
      <c r="B602" s="41" t="s">
        <v>377</v>
      </c>
      <c r="C602" s="5" t="s">
        <v>401</v>
      </c>
      <c r="D602" s="3">
        <f>Функциональная!F98</f>
        <v>84.2</v>
      </c>
      <c r="E602" s="3">
        <f>Функциональная!G98</f>
        <v>84</v>
      </c>
      <c r="F602" s="3">
        <f t="shared" si="209"/>
        <v>99.762470308788593</v>
      </c>
    </row>
    <row r="603" spans="1:6" x14ac:dyDescent="0.2">
      <c r="A603" s="21" t="s">
        <v>378</v>
      </c>
      <c r="B603" s="20" t="s">
        <v>379</v>
      </c>
      <c r="C603" s="3"/>
      <c r="D603" s="3">
        <f>D607+D622+D615+D604+D610</f>
        <v>70566.3</v>
      </c>
      <c r="E603" s="3">
        <f>E607+E622+E615+E604+E610</f>
        <v>69418.700000000012</v>
      </c>
      <c r="F603" s="3">
        <f t="shared" si="209"/>
        <v>98.373727969299807</v>
      </c>
    </row>
    <row r="604" spans="1:6" x14ac:dyDescent="0.2">
      <c r="A604" s="25" t="s">
        <v>539</v>
      </c>
      <c r="B604" s="20" t="s">
        <v>540</v>
      </c>
      <c r="C604" s="3"/>
      <c r="D604" s="3">
        <f>D605</f>
        <v>4560.8999999999996</v>
      </c>
      <c r="E604" s="3">
        <f>E605</f>
        <v>4547.5</v>
      </c>
      <c r="F604" s="3">
        <f t="shared" si="209"/>
        <v>99.706198338047329</v>
      </c>
    </row>
    <row r="605" spans="1:6" x14ac:dyDescent="0.2">
      <c r="A605" s="6" t="s">
        <v>394</v>
      </c>
      <c r="B605" s="20" t="s">
        <v>540</v>
      </c>
      <c r="C605" s="5" t="s">
        <v>395</v>
      </c>
      <c r="D605" s="3">
        <f>D606</f>
        <v>4560.8999999999996</v>
      </c>
      <c r="E605" s="3">
        <f>E606</f>
        <v>4547.5</v>
      </c>
      <c r="F605" s="3">
        <f t="shared" si="209"/>
        <v>99.706198338047329</v>
      </c>
    </row>
    <row r="606" spans="1:6" x14ac:dyDescent="0.2">
      <c r="A606" s="6" t="s">
        <v>396</v>
      </c>
      <c r="B606" s="20" t="s">
        <v>540</v>
      </c>
      <c r="C606" s="5" t="s">
        <v>397</v>
      </c>
      <c r="D606" s="3">
        <f>Функциональная!F102</f>
        <v>4560.8999999999996</v>
      </c>
      <c r="E606" s="3">
        <f>Функциональная!G102</f>
        <v>4547.5</v>
      </c>
      <c r="F606" s="3">
        <f t="shared" si="209"/>
        <v>99.706198338047329</v>
      </c>
    </row>
    <row r="607" spans="1:6" x14ac:dyDescent="0.2">
      <c r="A607" s="25" t="s">
        <v>380</v>
      </c>
      <c r="B607" s="20" t="s">
        <v>381</v>
      </c>
      <c r="C607" s="3"/>
      <c r="D607" s="3">
        <f t="shared" ref="D607:E608" si="229">D608</f>
        <v>500</v>
      </c>
      <c r="E607" s="3">
        <f t="shared" si="229"/>
        <v>0</v>
      </c>
      <c r="F607" s="3">
        <f t="shared" si="209"/>
        <v>0</v>
      </c>
    </row>
    <row r="608" spans="1:6" x14ac:dyDescent="0.2">
      <c r="A608" s="10" t="s">
        <v>398</v>
      </c>
      <c r="B608" s="20" t="s">
        <v>381</v>
      </c>
      <c r="C608" s="5" t="s">
        <v>399</v>
      </c>
      <c r="D608" s="3">
        <f t="shared" si="229"/>
        <v>500</v>
      </c>
      <c r="E608" s="3">
        <f t="shared" si="229"/>
        <v>0</v>
      </c>
      <c r="F608" s="3">
        <f t="shared" si="209"/>
        <v>0</v>
      </c>
    </row>
    <row r="609" spans="1:6" x14ac:dyDescent="0.2">
      <c r="A609" s="4" t="s">
        <v>496</v>
      </c>
      <c r="B609" s="20" t="s">
        <v>381</v>
      </c>
      <c r="C609" s="5" t="s">
        <v>497</v>
      </c>
      <c r="D609" s="3">
        <f>Функциональная!F106</f>
        <v>500</v>
      </c>
      <c r="E609" s="3">
        <f>Функциональная!G106</f>
        <v>0</v>
      </c>
      <c r="F609" s="3">
        <f t="shared" si="209"/>
        <v>0</v>
      </c>
    </row>
    <row r="610" spans="1:6" x14ac:dyDescent="0.2">
      <c r="A610" s="6" t="s">
        <v>577</v>
      </c>
      <c r="B610" s="20" t="s">
        <v>575</v>
      </c>
      <c r="C610" s="5"/>
      <c r="D610" s="3">
        <f>D613+D611</f>
        <v>434</v>
      </c>
      <c r="E610" s="3">
        <f>E613+E611</f>
        <v>320.5</v>
      </c>
      <c r="F610" s="3">
        <f t="shared" si="209"/>
        <v>73.84792626728111</v>
      </c>
    </row>
    <row r="611" spans="1:6" x14ac:dyDescent="0.2">
      <c r="A611" s="6" t="s">
        <v>394</v>
      </c>
      <c r="B611" s="20" t="s">
        <v>575</v>
      </c>
      <c r="C611" s="5" t="s">
        <v>395</v>
      </c>
      <c r="D611" s="3">
        <f>D612</f>
        <v>338.5</v>
      </c>
      <c r="E611" s="3">
        <f>E612</f>
        <v>246.3</v>
      </c>
      <c r="F611" s="3">
        <f t="shared" si="209"/>
        <v>72.762186115214192</v>
      </c>
    </row>
    <row r="612" spans="1:6" x14ac:dyDescent="0.2">
      <c r="A612" s="6" t="s">
        <v>396</v>
      </c>
      <c r="B612" s="20" t="s">
        <v>575</v>
      </c>
      <c r="C612" s="5" t="s">
        <v>397</v>
      </c>
      <c r="D612" s="3">
        <f>Функциональная!F207+Функциональная!F71+Функциональная!F895</f>
        <v>338.5</v>
      </c>
      <c r="E612" s="3">
        <f>Функциональная!G207+Функциональная!G71+Функциональная!G895</f>
        <v>246.3</v>
      </c>
      <c r="F612" s="3">
        <f t="shared" si="209"/>
        <v>72.762186115214192</v>
      </c>
    </row>
    <row r="613" spans="1:6" x14ac:dyDescent="0.2">
      <c r="A613" s="10" t="s">
        <v>398</v>
      </c>
      <c r="B613" s="20" t="s">
        <v>575</v>
      </c>
      <c r="C613" s="5" t="s">
        <v>399</v>
      </c>
      <c r="D613" s="3">
        <f>D614</f>
        <v>95.5</v>
      </c>
      <c r="E613" s="3">
        <f>E614</f>
        <v>74.2</v>
      </c>
      <c r="F613" s="3">
        <f t="shared" si="209"/>
        <v>77.696335078534034</v>
      </c>
    </row>
    <row r="614" spans="1:6" x14ac:dyDescent="0.2">
      <c r="A614" s="21" t="s">
        <v>578</v>
      </c>
      <c r="B614" s="20" t="s">
        <v>575</v>
      </c>
      <c r="C614" s="5" t="s">
        <v>576</v>
      </c>
      <c r="D614" s="3">
        <f>Функциональная!F209+Функциональная!F73+Функциональная!F897</f>
        <v>95.5</v>
      </c>
      <c r="E614" s="3">
        <f>Функциональная!G209+Функциональная!G73+Функциональная!G897</f>
        <v>74.2</v>
      </c>
      <c r="F614" s="3">
        <f t="shared" si="209"/>
        <v>77.696335078534034</v>
      </c>
    </row>
    <row r="615" spans="1:6" x14ac:dyDescent="0.2">
      <c r="A615" s="21" t="s">
        <v>536</v>
      </c>
      <c r="B615" s="20" t="s">
        <v>537</v>
      </c>
      <c r="C615" s="5"/>
      <c r="D615" s="3">
        <f>D616+D618+D620</f>
        <v>61491.000000000007</v>
      </c>
      <c r="E615" s="3">
        <f>E616+E618+E620</f>
        <v>60970.400000000009</v>
      </c>
      <c r="F615" s="3">
        <f t="shared" si="209"/>
        <v>99.153372038184457</v>
      </c>
    </row>
    <row r="616" spans="1:6" x14ac:dyDescent="0.2">
      <c r="A616" s="6" t="s">
        <v>394</v>
      </c>
      <c r="B616" s="20" t="s">
        <v>537</v>
      </c>
      <c r="C616" s="5" t="s">
        <v>395</v>
      </c>
      <c r="D616" s="3">
        <f>D617</f>
        <v>15463.9</v>
      </c>
      <c r="E616" s="3">
        <f>E617</f>
        <v>15396.4</v>
      </c>
      <c r="F616" s="3">
        <f t="shared" si="209"/>
        <v>99.563499505299433</v>
      </c>
    </row>
    <row r="617" spans="1:6" x14ac:dyDescent="0.2">
      <c r="A617" s="6" t="s">
        <v>396</v>
      </c>
      <c r="B617" s="20" t="s">
        <v>537</v>
      </c>
      <c r="C617" s="5" t="s">
        <v>397</v>
      </c>
      <c r="D617" s="3">
        <f>Функциональная!F76+Функциональная!F212+Функциональная!F249+Функциональная!F277+Функциональная!F363+Функциональная!F412+Функциональная!F441+Функциональная!F494+Функциональная!F525+Функциональная!F821+Функциональная!F900+Функциональная!F942</f>
        <v>15463.9</v>
      </c>
      <c r="E617" s="3">
        <f>Функциональная!G76+Функциональная!G212+Функциональная!G249+Функциональная!G277+Функциональная!G363+Функциональная!G412+Функциональная!G441+Функциональная!G494+Функциональная!G525+Функциональная!G821+Функциональная!G900+Функциональная!G942</f>
        <v>15396.4</v>
      </c>
      <c r="F617" s="3">
        <f t="shared" si="209"/>
        <v>99.563499505299433</v>
      </c>
    </row>
    <row r="618" spans="1:6" ht="30" x14ac:dyDescent="0.2">
      <c r="A618" s="6" t="s">
        <v>415</v>
      </c>
      <c r="B618" s="20" t="s">
        <v>537</v>
      </c>
      <c r="C618" s="5" t="s">
        <v>429</v>
      </c>
      <c r="D618" s="3">
        <f>D619</f>
        <v>42113.3</v>
      </c>
      <c r="E618" s="3">
        <f>E619</f>
        <v>41660.400000000009</v>
      </c>
      <c r="F618" s="3">
        <f t="shared" si="209"/>
        <v>98.924567773126313</v>
      </c>
    </row>
    <row r="619" spans="1:6" x14ac:dyDescent="0.2">
      <c r="A619" s="6" t="s">
        <v>416</v>
      </c>
      <c r="B619" s="20" t="s">
        <v>537</v>
      </c>
      <c r="C619" s="5" t="s">
        <v>430</v>
      </c>
      <c r="D619" s="3">
        <f>Функциональная!F332+Функциональная!F496+Функциональная!F544+Функциональная!F527+Функциональная!F729+Функциональная!F806+Функциональная!F936+Функциональная!F608+Функциональная!F700</f>
        <v>42113.3</v>
      </c>
      <c r="E619" s="3">
        <f>Функциональная!G332+Функциональная!G496+Функциональная!G544+Функциональная!G527+Функциональная!G729+Функциональная!G806+Функциональная!G936+Функциональная!G608+Функциональная!G700</f>
        <v>41660.400000000009</v>
      </c>
      <c r="F619" s="3">
        <f t="shared" si="209"/>
        <v>98.924567773126313</v>
      </c>
    </row>
    <row r="620" spans="1:6" ht="30" x14ac:dyDescent="0.2">
      <c r="A620" s="6" t="s">
        <v>438</v>
      </c>
      <c r="B620" s="20" t="s">
        <v>537</v>
      </c>
      <c r="C620" s="5" t="s">
        <v>439</v>
      </c>
      <c r="D620" s="3">
        <f>D621</f>
        <v>3913.8</v>
      </c>
      <c r="E620" s="3">
        <f>E621</f>
        <v>3913.6000000000004</v>
      </c>
      <c r="F620" s="3">
        <f t="shared" si="209"/>
        <v>99.994889876846031</v>
      </c>
    </row>
    <row r="621" spans="1:6" x14ac:dyDescent="0.2">
      <c r="A621" s="6" t="s">
        <v>440</v>
      </c>
      <c r="B621" s="20" t="s">
        <v>537</v>
      </c>
      <c r="C621" s="5" t="s">
        <v>441</v>
      </c>
      <c r="D621" s="3">
        <f>Функциональная!F698+Функциональная!F902</f>
        <v>3913.8</v>
      </c>
      <c r="E621" s="3">
        <f>Функциональная!G698+Функциональная!G902</f>
        <v>3913.6000000000004</v>
      </c>
      <c r="F621" s="3">
        <f t="shared" si="209"/>
        <v>99.994889876846031</v>
      </c>
    </row>
    <row r="622" spans="1:6" x14ac:dyDescent="0.2">
      <c r="A622" s="6" t="s">
        <v>535</v>
      </c>
      <c r="B622" s="20" t="s">
        <v>534</v>
      </c>
      <c r="C622" s="5"/>
      <c r="D622" s="3">
        <f t="shared" ref="D622:E623" si="230">D623</f>
        <v>3580.4</v>
      </c>
      <c r="E622" s="3">
        <f t="shared" si="230"/>
        <v>3580.3</v>
      </c>
      <c r="F622" s="3">
        <f t="shared" si="209"/>
        <v>99.997207015975874</v>
      </c>
    </row>
    <row r="623" spans="1:6" ht="30" x14ac:dyDescent="0.2">
      <c r="A623" s="6" t="s">
        <v>415</v>
      </c>
      <c r="B623" s="20" t="s">
        <v>534</v>
      </c>
      <c r="C623" s="5" t="s">
        <v>429</v>
      </c>
      <c r="D623" s="3">
        <f t="shared" si="230"/>
        <v>3580.4</v>
      </c>
      <c r="E623" s="3">
        <f t="shared" si="230"/>
        <v>3580.3</v>
      </c>
      <c r="F623" s="3">
        <f t="shared" si="209"/>
        <v>99.997207015975874</v>
      </c>
    </row>
    <row r="624" spans="1:6" x14ac:dyDescent="0.2">
      <c r="A624" s="6" t="s">
        <v>416</v>
      </c>
      <c r="B624" s="20" t="s">
        <v>534</v>
      </c>
      <c r="C624" s="5" t="s">
        <v>430</v>
      </c>
      <c r="D624" s="3">
        <f>Функциональная!F547</f>
        <v>3580.4</v>
      </c>
      <c r="E624" s="3">
        <f>Функциональная!G547</f>
        <v>3580.3</v>
      </c>
      <c r="F624" s="3">
        <f t="shared" si="209"/>
        <v>99.997207015975874</v>
      </c>
    </row>
    <row r="625" spans="1:6" ht="15.75" x14ac:dyDescent="0.25">
      <c r="A625" s="15" t="s">
        <v>499</v>
      </c>
      <c r="B625" s="20"/>
      <c r="C625" s="30"/>
      <c r="D625" s="9">
        <f>D581+D603</f>
        <v>83246.8</v>
      </c>
      <c r="E625" s="9">
        <f>E581+E603</f>
        <v>81790.900000000009</v>
      </c>
      <c r="F625" s="9">
        <f t="shared" si="209"/>
        <v>98.251103946337878</v>
      </c>
    </row>
    <row r="626" spans="1:6" ht="15.75" x14ac:dyDescent="0.25">
      <c r="A626" s="51" t="s">
        <v>477</v>
      </c>
      <c r="B626" s="49"/>
      <c r="C626" s="30"/>
      <c r="D626" s="9">
        <f>D580+D625</f>
        <v>2637449.2999999998</v>
      </c>
      <c r="E626" s="9">
        <f>E580+E625</f>
        <v>2473227.5999999996</v>
      </c>
      <c r="F626" s="9">
        <f t="shared" si="209"/>
        <v>93.77346514300767</v>
      </c>
    </row>
  </sheetData>
  <mergeCells count="14">
    <mergeCell ref="D1:F1"/>
    <mergeCell ref="D2:F2"/>
    <mergeCell ref="D3:F3"/>
    <mergeCell ref="D4:F4"/>
    <mergeCell ref="C12:C13"/>
    <mergeCell ref="A5:F5"/>
    <mergeCell ref="A6:F6"/>
    <mergeCell ref="A7:F7"/>
    <mergeCell ref="A11:A13"/>
    <mergeCell ref="B11:C11"/>
    <mergeCell ref="D11:D13"/>
    <mergeCell ref="E11:E13"/>
    <mergeCell ref="F11:F13"/>
    <mergeCell ref="B12:B13"/>
  </mergeCells>
  <pageMargins left="0.78740157480314965" right="0.39370078740157483" top="0.47244094488188981" bottom="0.31496062992125984" header="0.19685039370078741" footer="0.19685039370078741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Ведомственная</vt:lpstr>
      <vt:lpstr>Функциональная</vt:lpstr>
      <vt:lpstr>КЦСР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Babadzhanyan</dc:creator>
  <cp:lastModifiedBy>FFU</cp:lastModifiedBy>
  <cp:lastPrinted>2021-01-22T09:57:33Z</cp:lastPrinted>
  <dcterms:created xsi:type="dcterms:W3CDTF">2019-08-22T10:36:47Z</dcterms:created>
  <dcterms:modified xsi:type="dcterms:W3CDTF">2021-03-30T11:48:33Z</dcterms:modified>
</cp:coreProperties>
</file>